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G:\Drive partagés\BLE-Cellule_TE\Missions\0829_PCAET_CCICV\_Travail\8. Avis et consultation publique\Livrables actualisés avec avis\"/>
    </mc:Choice>
  </mc:AlternateContent>
  <xr:revisionPtr revIDLastSave="0" documentId="13_ncr:1_{826F0FC4-4E56-449D-B816-CDDAD4ED9299}" xr6:coauthVersionLast="47" xr6:coauthVersionMax="47" xr10:uidLastSave="{00000000-0000-0000-0000-000000000000}"/>
  <bookViews>
    <workbookView xWindow="-98" yWindow="-98" windowWidth="19396" windowHeight="10395" xr2:uid="{00000000-000D-0000-FFFF-FFFF00000000}"/>
  </bookViews>
  <sheets>
    <sheet name="Notice" sheetId="12" r:id="rId1"/>
    <sheet name="Avancement" sheetId="6" r:id="rId2"/>
    <sheet name="Moyens humains-financiers " sheetId="10" r:id="rId3"/>
    <sheet name="Suivi" sheetId="9" r:id="rId4"/>
    <sheet name="Impacts" sheetId="3" r:id="rId5"/>
    <sheet name="Synthèse" sheetId="7" r:id="rId6"/>
    <sheet name="Plan d'actions complet" sheetId="4" r:id="rId7"/>
    <sheet name="Notations" sheetId="11" r:id="rId8"/>
  </sheets>
  <externalReferences>
    <externalReference r:id="rId9"/>
  </externalReferences>
  <definedNames>
    <definedName name="Annee1">Notice!$K$5</definedName>
    <definedName name="Annee2">Notice!$L$5</definedName>
    <definedName name="Annee3">Notice!$M$5</definedName>
    <definedName name="Annee4">Notice!$N$5</definedName>
    <definedName name="Annee5">Notice!$O$5</definedName>
    <definedName name="Annee6">Notice!$P$5</definedName>
    <definedName name="Annee7">Notice!$Q$5</definedName>
    <definedName name="Axe_1_eval">'[1]Suivi des actions'!#REF!</definedName>
    <definedName name="Axe_2_eval">'[1]Suivi des actions'!#REF!</definedName>
    <definedName name="Axe_3_eval">'[1]Suivi des actions'!#REF!</definedName>
    <definedName name="Axe_4_eval">'[1]Suivi des actions'!#REF!</definedName>
    <definedName name="Axe_5_eval">'[1]Suivi des actions'!#REF!</definedName>
    <definedName name="Axe_n°6_eval">'[1]Suivi des actions'!#REF!</definedName>
    <definedName name="_xlnm.Print_Area" localSheetId="0">Notice!$A$1:$H$21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2" l="1"/>
  <c r="M74" i="7" l="1"/>
  <c r="N74" i="7" s="1"/>
  <c r="O74" i="7" s="1"/>
  <c r="P74" i="7" s="1"/>
  <c r="Q74" i="7" s="1"/>
  <c r="R74" i="7" s="1"/>
  <c r="S74" i="7" s="1"/>
  <c r="M64" i="7"/>
  <c r="N64" i="7" s="1"/>
  <c r="O64" i="7" s="1"/>
  <c r="P64" i="7" s="1"/>
  <c r="Q64" i="7" s="1"/>
  <c r="R64" i="7" s="1"/>
  <c r="S64" i="7" s="1"/>
  <c r="M53" i="7" a="1"/>
  <c r="M53" i="7" s="1"/>
  <c r="N53" i="7" a="1"/>
  <c r="N53" i="7" s="1"/>
  <c r="O53" i="7" a="1"/>
  <c r="O53" i="7" s="1"/>
  <c r="P53" i="7" a="1"/>
  <c r="P53" i="7" s="1"/>
  <c r="Q53" i="7" a="1"/>
  <c r="Q53" i="7" s="1"/>
  <c r="R53" i="7" a="1"/>
  <c r="R53" i="7" s="1"/>
  <c r="M42" i="7" a="1"/>
  <c r="M42" i="7" s="1"/>
  <c r="N42" i="7" a="1"/>
  <c r="N42" i="7" s="1"/>
  <c r="O42" i="7" a="1"/>
  <c r="O42" i="7" s="1"/>
  <c r="P42" i="7" a="1"/>
  <c r="P42" i="7" s="1"/>
  <c r="Q42" i="7" a="1"/>
  <c r="Q42" i="7" s="1"/>
  <c r="R42" i="7" a="1"/>
  <c r="R42" i="7" s="1"/>
  <c r="S16" i="7"/>
  <c r="R16" i="7"/>
  <c r="Q16" i="7"/>
  <c r="P16" i="7"/>
  <c r="O16" i="7"/>
  <c r="N16" i="7"/>
  <c r="M16" i="7"/>
  <c r="S15" i="7" l="1"/>
  <c r="R15" i="7"/>
  <c r="Q15" i="7"/>
  <c r="P15" i="7"/>
  <c r="O15" i="7"/>
  <c r="N15" i="7"/>
  <c r="M15" i="7"/>
  <c r="S14" i="7"/>
  <c r="S13" i="7"/>
  <c r="R14" i="7"/>
  <c r="R13" i="7"/>
  <c r="Q14" i="7"/>
  <c r="Q13" i="7"/>
  <c r="P14" i="7"/>
  <c r="P13" i="7"/>
  <c r="O14" i="7"/>
  <c r="O13" i="7"/>
  <c r="N14" i="7"/>
  <c r="N13" i="7"/>
  <c r="M14" i="7"/>
  <c r="M13" i="7"/>
  <c r="S12" i="7"/>
  <c r="R12" i="7"/>
  <c r="Q12" i="7"/>
  <c r="P12" i="7"/>
  <c r="O12" i="7"/>
  <c r="N12" i="7"/>
  <c r="M12" i="7"/>
  <c r="S11" i="7"/>
  <c r="R11" i="7"/>
  <c r="Q11" i="7"/>
  <c r="P11" i="7"/>
  <c r="O11" i="7"/>
  <c r="N11" i="7"/>
  <c r="M11" i="7"/>
  <c r="S10" i="7"/>
  <c r="R10" i="7"/>
  <c r="Q10" i="7"/>
  <c r="P10" i="7"/>
  <c r="O10" i="7"/>
  <c r="N10" i="7"/>
  <c r="M10" i="7"/>
  <c r="S9" i="7"/>
  <c r="R9" i="7"/>
  <c r="Q9" i="7"/>
  <c r="P9" i="7"/>
  <c r="O9" i="7"/>
  <c r="N9" i="7"/>
  <c r="M9" i="7"/>
  <c r="T12" i="7"/>
  <c r="T13" i="7"/>
  <c r="T11" i="7"/>
  <c r="T9" i="7"/>
  <c r="T14" i="7"/>
  <c r="T10" i="7"/>
  <c r="T16" i="7"/>
  <c r="P26" i="7" s="1"/>
  <c r="T15" i="7"/>
  <c r="M70" i="7"/>
  <c r="N70" i="7" s="1"/>
  <c r="O70" i="7" s="1"/>
  <c r="P70" i="7" s="1"/>
  <c r="Q70" i="7" s="1"/>
  <c r="R70" i="7" s="1"/>
  <c r="S70" i="7" s="1"/>
  <c r="M71" i="7"/>
  <c r="N71" i="7" s="1"/>
  <c r="O71" i="7" s="1"/>
  <c r="P71" i="7" s="1"/>
  <c r="Q71" i="7" s="1"/>
  <c r="R71" i="7" s="1"/>
  <c r="S71" i="7" s="1"/>
  <c r="M72" i="7"/>
  <c r="N72" i="7" s="1"/>
  <c r="O72" i="7" s="1"/>
  <c r="P72" i="7" s="1"/>
  <c r="Q72" i="7" s="1"/>
  <c r="R72" i="7" s="1"/>
  <c r="S72" i="7" s="1"/>
  <c r="M73" i="7"/>
  <c r="N73" i="7" s="1"/>
  <c r="O73" i="7" s="1"/>
  <c r="P73" i="7" s="1"/>
  <c r="Q73" i="7" s="1"/>
  <c r="R73" i="7" s="1"/>
  <c r="S73" i="7" s="1"/>
  <c r="M69" i="7"/>
  <c r="N69" i="7" s="1"/>
  <c r="O69" i="7" s="1"/>
  <c r="M61" i="7"/>
  <c r="N61" i="7" s="1"/>
  <c r="O61" i="7" s="1"/>
  <c r="P61" i="7" s="1"/>
  <c r="Q61" i="7" s="1"/>
  <c r="R61" i="7" s="1"/>
  <c r="S61" i="7" s="1"/>
  <c r="M60" i="7"/>
  <c r="N60" i="7" s="1"/>
  <c r="O60" i="7" s="1"/>
  <c r="P60" i="7" s="1"/>
  <c r="Q60" i="7" s="1"/>
  <c r="R60" i="7" s="1"/>
  <c r="S60" i="7" s="1"/>
  <c r="M62" i="7"/>
  <c r="N62" i="7" s="1"/>
  <c r="O62" i="7" s="1"/>
  <c r="P62" i="7" s="1"/>
  <c r="Q62" i="7" s="1"/>
  <c r="R62" i="7" s="1"/>
  <c r="S62" i="7" s="1"/>
  <c r="M63" i="7"/>
  <c r="N63" i="7" s="1"/>
  <c r="O63" i="7" s="1"/>
  <c r="P63" i="7" s="1"/>
  <c r="Q63" i="7" s="1"/>
  <c r="R63" i="7" s="1"/>
  <c r="S63" i="7" s="1"/>
  <c r="M59" i="7"/>
  <c r="N59" i="7" s="1"/>
  <c r="O59" i="7" s="1"/>
  <c r="P59" i="7" s="1"/>
  <c r="Q59" i="7" s="1"/>
  <c r="R59" i="7" s="1"/>
  <c r="S59" i="7" s="1"/>
  <c r="O38" i="7" a="1"/>
  <c r="O38" i="7" s="1"/>
  <c r="N48" i="7" a="1"/>
  <c r="N48" i="7" s="1"/>
  <c r="O48" i="7" a="1"/>
  <c r="O48" i="7" s="1"/>
  <c r="P48" i="7" a="1"/>
  <c r="P48" i="7" s="1"/>
  <c r="Q48" i="7" a="1"/>
  <c r="Q48" i="7" s="1"/>
  <c r="R48" i="7" a="1"/>
  <c r="R48" i="7" s="1"/>
  <c r="N49" i="7" a="1"/>
  <c r="N49" i="7" s="1"/>
  <c r="O49" i="7" a="1"/>
  <c r="O49" i="7" s="1"/>
  <c r="P49" i="7" a="1"/>
  <c r="P49" i="7" s="1"/>
  <c r="Q49" i="7" a="1"/>
  <c r="Q49" i="7" s="1"/>
  <c r="R49" i="7" a="1"/>
  <c r="R49" i="7" s="1"/>
  <c r="N50" i="7" a="1"/>
  <c r="N50" i="7" s="1"/>
  <c r="O50" i="7" a="1"/>
  <c r="O50" i="7" s="1"/>
  <c r="P50" i="7" a="1"/>
  <c r="P50" i="7" s="1"/>
  <c r="Q50" i="7" a="1"/>
  <c r="Q50" i="7" s="1"/>
  <c r="R50" i="7" a="1"/>
  <c r="R50" i="7" s="1"/>
  <c r="N51" i="7" a="1"/>
  <c r="N51" i="7" s="1"/>
  <c r="O51" i="7" a="1"/>
  <c r="O51" i="7" s="1"/>
  <c r="P51" i="7" a="1"/>
  <c r="P51" i="7" s="1"/>
  <c r="Q51" i="7" a="1"/>
  <c r="Q51" i="7" s="1"/>
  <c r="R51" i="7" a="1"/>
  <c r="R51" i="7" s="1"/>
  <c r="N52" i="7" a="1"/>
  <c r="N52" i="7" s="1"/>
  <c r="O52" i="7" a="1"/>
  <c r="O52" i="7" s="1"/>
  <c r="P52" i="7" a="1"/>
  <c r="P52" i="7" s="1"/>
  <c r="Q52" i="7" a="1"/>
  <c r="Q52" i="7" s="1"/>
  <c r="R52" i="7" a="1"/>
  <c r="R52" i="7" s="1"/>
  <c r="M49" i="7" a="1"/>
  <c r="M49" i="7" s="1"/>
  <c r="M50" i="7" a="1"/>
  <c r="M50" i="7" s="1"/>
  <c r="M51" i="7" a="1"/>
  <c r="M51" i="7" s="1"/>
  <c r="M52" i="7" a="1"/>
  <c r="M52" i="7" s="1"/>
  <c r="M48" i="7" a="1"/>
  <c r="M48" i="7" s="1"/>
  <c r="N38" i="7" a="1"/>
  <c r="N38" i="7" s="1"/>
  <c r="P38" i="7" a="1"/>
  <c r="P38" i="7" s="1"/>
  <c r="Q38" i="7" a="1"/>
  <c r="Q38" i="7" s="1"/>
  <c r="R38" i="7" a="1"/>
  <c r="R38" i="7" s="1"/>
  <c r="N39" i="7" a="1"/>
  <c r="N39" i="7" s="1"/>
  <c r="O39" i="7" a="1"/>
  <c r="O39" i="7" s="1"/>
  <c r="P39" i="7" a="1"/>
  <c r="P39" i="7" s="1"/>
  <c r="Q39" i="7" a="1"/>
  <c r="Q39" i="7" s="1"/>
  <c r="R39" i="7" a="1"/>
  <c r="R39" i="7" s="1"/>
  <c r="N40" i="7" a="1"/>
  <c r="N40" i="7" s="1"/>
  <c r="O40" i="7" a="1"/>
  <c r="O40" i="7" s="1"/>
  <c r="P40" i="7" a="1"/>
  <c r="P40" i="7" s="1"/>
  <c r="Q40" i="7" a="1"/>
  <c r="Q40" i="7" s="1"/>
  <c r="R40" i="7" a="1"/>
  <c r="R40" i="7" s="1"/>
  <c r="N41" i="7" a="1"/>
  <c r="N41" i="7" s="1"/>
  <c r="O41" i="7" a="1"/>
  <c r="O41" i="7" s="1"/>
  <c r="P41" i="7" a="1"/>
  <c r="P41" i="7" s="1"/>
  <c r="Q41" i="7" a="1"/>
  <c r="Q41" i="7" s="1"/>
  <c r="R41" i="7" a="1"/>
  <c r="R41" i="7" s="1"/>
  <c r="N43" i="7" a="1"/>
  <c r="N43" i="7" s="1"/>
  <c r="O43" i="7" a="1"/>
  <c r="O43" i="7" s="1"/>
  <c r="P43" i="7" a="1"/>
  <c r="P43" i="7" s="1"/>
  <c r="Q43" i="7" a="1"/>
  <c r="Q43" i="7" s="1"/>
  <c r="R43" i="7" a="1"/>
  <c r="R43" i="7" s="1"/>
  <c r="M39" i="7" a="1"/>
  <c r="M39" i="7" s="1"/>
  <c r="M40" i="7" a="1"/>
  <c r="M40" i="7" s="1"/>
  <c r="M41" i="7" a="1"/>
  <c r="M41" i="7" s="1"/>
  <c r="M43" i="7" a="1"/>
  <c r="M43" i="7" s="1"/>
  <c r="M38" i="7" a="1"/>
  <c r="M38" i="7" s="1"/>
  <c r="M19" i="7" l="1"/>
  <c r="Q19" i="7"/>
  <c r="N20" i="7"/>
  <c r="R20" i="7"/>
  <c r="O21" i="7"/>
  <c r="S21" i="7"/>
  <c r="P22" i="7"/>
  <c r="M23" i="7"/>
  <c r="O23" i="7"/>
  <c r="Q23" i="7"/>
  <c r="S23" i="7"/>
  <c r="O25" i="7"/>
  <c r="S25" i="7"/>
  <c r="N26" i="7"/>
  <c r="N19" i="7"/>
  <c r="R19" i="7"/>
  <c r="O20" i="7"/>
  <c r="S20" i="7"/>
  <c r="P21" i="7"/>
  <c r="M22" i="7"/>
  <c r="Q22" i="7"/>
  <c r="M24" i="7"/>
  <c r="O24" i="7"/>
  <c r="Q24" i="7"/>
  <c r="S24" i="7"/>
  <c r="P25" i="7"/>
  <c r="S26" i="7"/>
  <c r="Q26" i="7"/>
  <c r="O19" i="7"/>
  <c r="S19" i="7"/>
  <c r="P20" i="7"/>
  <c r="M21" i="7"/>
  <c r="Q21" i="7"/>
  <c r="N22" i="7"/>
  <c r="R22" i="7"/>
  <c r="N23" i="7"/>
  <c r="P23" i="7"/>
  <c r="R23" i="7"/>
  <c r="M25" i="7"/>
  <c r="Q25" i="7"/>
  <c r="O26" i="7"/>
  <c r="M26" i="7"/>
  <c r="P19" i="7"/>
  <c r="M20" i="7"/>
  <c r="Q20" i="7"/>
  <c r="N21" i="7"/>
  <c r="R21" i="7"/>
  <c r="O22" i="7"/>
  <c r="S22" i="7"/>
  <c r="N24" i="7"/>
  <c r="P24" i="7"/>
  <c r="R24" i="7"/>
  <c r="N25" i="7"/>
  <c r="R25" i="7"/>
  <c r="R26" i="7"/>
  <c r="P69" i="7"/>
  <c r="Q69" i="7" s="1"/>
  <c r="R69" i="7" s="1"/>
  <c r="S69"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<sst xmlns="http://schemas.openxmlformats.org/spreadsheetml/2006/main" count="4283" uniqueCount="894">
  <si>
    <t>Thématique</t>
  </si>
  <si>
    <t>Action</t>
  </si>
  <si>
    <t>Mobilité</t>
  </si>
  <si>
    <t>Réduire les obligations de se déplacer</t>
  </si>
  <si>
    <t xml:space="preserve">Développer l’usage du vélo et autres modes de transports doux </t>
  </si>
  <si>
    <t>Agir pour un tourisme écologique</t>
  </si>
  <si>
    <t>EnR</t>
  </si>
  <si>
    <t>x</t>
  </si>
  <si>
    <t>xxx</t>
  </si>
  <si>
    <t>xx</t>
  </si>
  <si>
    <t>-</t>
  </si>
  <si>
    <t>10 k€ / an &lt; … &lt; 50 k€ / an</t>
  </si>
  <si>
    <t>… &lt; 10 k€ / an</t>
  </si>
  <si>
    <t>… &gt; 50 k€ / an</t>
  </si>
  <si>
    <t>H1.1.</t>
  </si>
  <si>
    <t>H1.2.</t>
  </si>
  <si>
    <t>H1.3.</t>
  </si>
  <si>
    <t>H1.4.</t>
  </si>
  <si>
    <t>H1.5.</t>
  </si>
  <si>
    <t>H2.1.</t>
  </si>
  <si>
    <t>A1.1.</t>
  </si>
  <si>
    <t>A1.2.</t>
  </si>
  <si>
    <t>A1.3.</t>
  </si>
  <si>
    <t>A2.1.</t>
  </si>
  <si>
    <t>A2.2.</t>
  </si>
  <si>
    <t>A2.3.</t>
  </si>
  <si>
    <t>M1.1.</t>
  </si>
  <si>
    <t>M1.2.</t>
  </si>
  <si>
    <t>M2.1.</t>
  </si>
  <si>
    <t>M2.2.</t>
  </si>
  <si>
    <t>M2.3.</t>
  </si>
  <si>
    <t>M2.4.</t>
  </si>
  <si>
    <t>M3.1.</t>
  </si>
  <si>
    <t>M4.1.</t>
  </si>
  <si>
    <t>M4.2.</t>
  </si>
  <si>
    <t>M4.3.</t>
  </si>
  <si>
    <t>M5.1.</t>
  </si>
  <si>
    <t>M5.2.</t>
  </si>
  <si>
    <t>M5.3.</t>
  </si>
  <si>
    <t>E1.1.</t>
  </si>
  <si>
    <t>E1.2.</t>
  </si>
  <si>
    <t>E2.1.</t>
  </si>
  <si>
    <t>E2.2.</t>
  </si>
  <si>
    <t>E2.3.</t>
  </si>
  <si>
    <t>E3.1.</t>
  </si>
  <si>
    <t>EnR1.1.</t>
  </si>
  <si>
    <t>EnR1.2.</t>
  </si>
  <si>
    <t>EnR2.1.</t>
  </si>
  <si>
    <t>EnR2.2.</t>
  </si>
  <si>
    <t>EnR2.3.</t>
  </si>
  <si>
    <t>EnR2.4.</t>
  </si>
  <si>
    <t>Ex1.1.</t>
  </si>
  <si>
    <t>Ex2.1.</t>
  </si>
  <si>
    <t>Ex2.2.</t>
  </si>
  <si>
    <t>Ex2.3.</t>
  </si>
  <si>
    <t>Ex2.4.</t>
  </si>
  <si>
    <t>H1</t>
  </si>
  <si>
    <t>H2</t>
  </si>
  <si>
    <t>A1</t>
  </si>
  <si>
    <t>A2</t>
  </si>
  <si>
    <t>M1</t>
  </si>
  <si>
    <t>M2</t>
  </si>
  <si>
    <t>M3</t>
  </si>
  <si>
    <t>M4</t>
  </si>
  <si>
    <t>M5</t>
  </si>
  <si>
    <t>E1</t>
  </si>
  <si>
    <t>E2</t>
  </si>
  <si>
    <t>E3</t>
  </si>
  <si>
    <t>EnR1</t>
  </si>
  <si>
    <t>EnR2</t>
  </si>
  <si>
    <t>Ex1</t>
  </si>
  <si>
    <t>Ex2</t>
  </si>
  <si>
    <t>Accompagner la mise en place de l'Espace Conseil France Renov’</t>
  </si>
  <si>
    <t>Aider financièrement les habitants dans leurs efforts de rénovation</t>
  </si>
  <si>
    <t>Renforcer l’information et la sensibilisation sur les questions de rénovation et de sobriété énergétiques</t>
  </si>
  <si>
    <t>Accompagner les initiatives d’auto-rénovation pour accélérer le rythme de rénovation tout en garantissant de bonnes performances</t>
  </si>
  <si>
    <t>Intégrer davantage les enjeux environnementaux dans les documents d’urbanisme (SCOT et PLUi)</t>
  </si>
  <si>
    <t>Agir pour préserver et accroître la biodiversité du territoire</t>
  </si>
  <si>
    <t>Faciliter l’installation d’agriculteurs dans des filières peu présentes localement et créer des synergies avec les territoires voisins</t>
  </si>
  <si>
    <t>Soutenir et promouvoir les filières de production locale</t>
  </si>
  <si>
    <t>Lancer un Plan Alimentaire Territorial</t>
  </si>
  <si>
    <t>Encourager la pratique du télétravail</t>
  </si>
  <si>
    <t>Créer un réseau d’espaces de coworking</t>
  </si>
  <si>
    <t>Encourager le covoiturage par la mise en place d’infrastructures et de services dédiés</t>
  </si>
  <si>
    <t>Faciliter l’intermodalité autour des gares, arrêts de bus et aires de covoiturage</t>
  </si>
  <si>
    <t>Accroitre la desserte et la fréquence des transports en commun existants</t>
  </si>
  <si>
    <t>Développer de nouvelles offres de transport en commun et de transport à la demande</t>
  </si>
  <si>
    <t>Optimiser les pratiques de mobilité dans les entreprises</t>
  </si>
  <si>
    <t>Réduire les déplacements automobiles liés à la scolarisation des enfants</t>
  </si>
  <si>
    <t>Promouvoir l’écoconduite par un Plan de sensibilisation ambitieux s’adressant à tous les acteurs</t>
  </si>
  <si>
    <t>Amplifier l’installation de bornes de recharge électrique</t>
  </si>
  <si>
    <t>Mettre en place des véhicules électriques partagés dans les communes</t>
  </si>
  <si>
    <t>Développer la mobilité GNV sur le territoire</t>
  </si>
  <si>
    <t>Faciliter la connaissance, les échanges et la valorisation des bonnes pratiques des acteurs économiques locaux</t>
  </si>
  <si>
    <t>Faire connaitre et faciliter l’accès aux entreprises des dispositifs d’accompagnement visant à réduire leur impact environnemental</t>
  </si>
  <si>
    <t>Faciliter la gestion des déchets sur le territoire et leur réduction</t>
  </si>
  <si>
    <t>Favoriser le développement d’une économie circulaire locale</t>
  </si>
  <si>
    <t>Mieux valoriser les biodéchets</t>
  </si>
  <si>
    <t>Développer l’éco-tourisme sur le territoire</t>
  </si>
  <si>
    <t>Favoriser un urbanisme vertueux en termes énergétique et écologique</t>
  </si>
  <si>
    <t>Soutenir les agriculteurs dans l’adoption de pratiques plus respectueuses de l’environnement et d’adaptation au changement climatique</t>
  </si>
  <si>
    <t>Diversifier la production agricole et favoriser une alimentation locale</t>
  </si>
  <si>
    <t>Mieux accompagner les habitants dans leurs démarches de rénovation et mobiliser les professionnels du bâtiment</t>
  </si>
  <si>
    <t>Favoriser la mobilité partagée</t>
  </si>
  <si>
    <t>Modifier les pratiques de mobilité des habitants, dans les entreprises et les établissements scolaires</t>
  </si>
  <si>
    <t>Faciliter la transition vers des véhicules motorisés moins carbonés</t>
  </si>
  <si>
    <t>Accompagner et soutenir les acteurs économiques dans leur transition écologique</t>
  </si>
  <si>
    <t>Réduire la production de déchets et favoriser l’économie circulaire</t>
  </si>
  <si>
    <t>Impliquer tous les acteurs dans la politique de déploiement des énergies renouvelables</t>
  </si>
  <si>
    <t>Lancer des études et des projets de production d’énergies renouvelables</t>
  </si>
  <si>
    <t>Informer et communiquer sur les énergies renouvelables</t>
  </si>
  <si>
    <t xml:space="preserve">Définir une politique locale et partagée de développement des énergies renouvelables </t>
  </si>
  <si>
    <t>Contribuer à structurer la filière bois énergie, notamment par des projets de réseaux de chaleur avec chaufferie biomasse</t>
  </si>
  <si>
    <t>Etudier le potentiel de la méthanisation et développer de petites unités</t>
  </si>
  <si>
    <t>Former et impliquer largement pour la mise en œuvre et le suivi du PCAET</t>
  </si>
  <si>
    <t>Rendre exemplaires les bâtiments communaux et intercommunaux</t>
  </si>
  <si>
    <t>Réduire l’impact de la flotte de véhicules et des déplacements des collectivités</t>
  </si>
  <si>
    <t>Engager un « Plan Lumière » sur l’ensemble du territoire</t>
  </si>
  <si>
    <t>Intégrer des critères environnementaux dans les achats et appels d’offre des collectivités locales</t>
  </si>
  <si>
    <t xml:space="preserve">Dédier des moyens humains au suivi et à la mise en œuvre du PCAET </t>
  </si>
  <si>
    <t>Agir sur le patrimoine et les compétences des collectivités locales</t>
  </si>
  <si>
    <t>Habitat et urbanisme</t>
  </si>
  <si>
    <t>Agriculture, biodiversité et alimentation</t>
  </si>
  <si>
    <t>Economie locale, tourisme et déchets</t>
  </si>
  <si>
    <t>Production d’énergies renouvelables</t>
  </si>
  <si>
    <t>Exemplarité des collectivités</t>
  </si>
  <si>
    <t>H</t>
  </si>
  <si>
    <t>A</t>
  </si>
  <si>
    <t>M</t>
  </si>
  <si>
    <t>E</t>
  </si>
  <si>
    <t>Ex</t>
  </si>
  <si>
    <t>Mesures</t>
  </si>
  <si>
    <t>Axe</t>
  </si>
  <si>
    <t>Renforcer le dispositif Espace Conseil France Rénov’ à partir des conclusions de l’étude de faisabilité réalisée en amont.</t>
  </si>
  <si>
    <r>
      <rPr>
        <b/>
        <sz val="11"/>
        <color theme="1"/>
        <rFont val="Calibri"/>
        <family val="2"/>
        <scheme val="minor"/>
      </rPr>
      <t>Poursuivre le développement de l’Espace Conseil France Rénov’ sur le territoire, assuré par INHARI, dans le cadre de la convention existante :</t>
    </r>
    <r>
      <rPr>
        <sz val="11"/>
        <color theme="1"/>
        <rFont val="Calibri"/>
        <family val="2"/>
        <scheme val="minor"/>
      </rPr>
      <t xml:space="preserve">
Assurer la mission d'information et de conseil aux ménages sur la rénovation de leur logement et la maitrise de leur consommation énergétique ;
Faire connaître le rôle des conseillers, de l’Anah, les aides disponibles et les accompagnements proposés.</t>
    </r>
  </si>
  <si>
    <r>
      <rPr>
        <b/>
        <sz val="11"/>
        <color theme="1"/>
        <rFont val="Calibri"/>
        <family val="2"/>
        <scheme val="minor"/>
      </rPr>
      <t>Renforcer la communication :</t>
    </r>
    <r>
      <rPr>
        <sz val="11"/>
        <color theme="1"/>
        <rFont val="Calibri"/>
        <family val="2"/>
        <scheme val="minor"/>
      </rPr>
      <t xml:space="preserve">
Mettre en place un plan de communication local en adaptant les supports de communication nationaux à l’échelle locale, en créant de nouveaux supports avec des validations régionale et nationale à prévoir, en testant de nouveaux dispositifs comme l’utilisation des bus et des panneaux d'affichage…
Mutualiser une partie de la communication à une échelle plus large ;
Prévoir une communication étalée dans le temps plutôt que de grosses actions ponctuelles ;
Cibler en priorité les ménages en situation de précarité énergétique.</t>
    </r>
  </si>
  <si>
    <r>
      <rPr>
        <b/>
        <sz val="11"/>
        <color theme="1"/>
        <rFont val="Calibri"/>
        <family val="2"/>
        <scheme val="minor"/>
      </rPr>
      <t>Réaliser une étude de faisabilité pour renforcer le dispositif à partir de 2024 :</t>
    </r>
    <r>
      <rPr>
        <sz val="11"/>
        <color theme="1"/>
        <rFont val="Calibri"/>
        <family val="2"/>
        <scheme val="minor"/>
      </rPr>
      <t xml:space="preserve">
Prévoir le renforcement du dispositif à partir de 2024 : plateformes locales, financements, gouvernance, animation, accompagnement…</t>
    </r>
  </si>
  <si>
    <r>
      <rPr>
        <b/>
        <sz val="11"/>
        <color theme="1"/>
        <rFont val="Calibri"/>
        <family val="2"/>
        <scheme val="minor"/>
      </rPr>
      <t>Collaborer davantage avec les acteurs privés pour renforcer la filière locale de rénovation et favoriser les bonnes pratiques :</t>
    </r>
    <r>
      <rPr>
        <sz val="11"/>
        <color theme="1"/>
        <rFont val="Calibri"/>
        <family val="2"/>
        <scheme val="minor"/>
      </rPr>
      <t xml:space="preserve">
Sensibiliser l’ensemble des professionnels de l’immobilier : notaires, agences immobilières, syndics de copropriété, etc.
Concevoir des modèles de financement public / privé ;
Travailler à l’élaboration d’un partenariat avec les entreprises locales pouvant intervenir dans la rénovation du bâti, mobiliser et structurer des réseaux de professionnels ;
Travailler avec la Chambre des Métiers et la Fédération du bâtiment pour organiser des formations à destination des artisans, notamment en matière de matériaux locaux biosourcés et géosourcés, de nouvelles technologies…
Etudier la possibilité de proposer une Charte d’engagements et un label territorial à ces professionnels ;
Orienter les habitants en priorité vers ces professionnels.</t>
    </r>
  </si>
  <si>
    <t>Prévoir un effort de communication et de sensibilisation auprès des habitants en lien avec l’intégration de ces enjeux environnementaux dans les documents d’urbanisme.</t>
  </si>
  <si>
    <t>Poursuivre le projet de centrale solaire au sol dans la commune de La Vaupalière.</t>
  </si>
  <si>
    <t>Poursuivre et planifier les efforts de rénovation de l’éclairage public et d’extinction sur certains créneaux.</t>
  </si>
  <si>
    <t>Niveau d'intégration</t>
  </si>
  <si>
    <t>Année de lancement</t>
  </si>
  <si>
    <t>Porteur</t>
  </si>
  <si>
    <t>Partenaires</t>
  </si>
  <si>
    <t>&gt;</t>
  </si>
  <si>
    <t>&gt;&gt;</t>
  </si>
  <si>
    <t>&gt;&gt;&gt;</t>
  </si>
  <si>
    <t>CCICV et INHARI</t>
  </si>
  <si>
    <t>N.Axe</t>
  </si>
  <si>
    <t>N.Act</t>
  </si>
  <si>
    <t>N.The</t>
  </si>
  <si>
    <t>Moyens humains</t>
  </si>
  <si>
    <t>Moyens financiers</t>
  </si>
  <si>
    <t>Indicateur de suivi</t>
  </si>
  <si>
    <t>Objectif d'ici 2028</t>
  </si>
  <si>
    <t>CCICV</t>
  </si>
  <si>
    <t>INHARI</t>
  </si>
  <si>
    <t>CCICV (service Développement économique)</t>
  </si>
  <si>
    <t>CCICV (service Mobilité)</t>
  </si>
  <si>
    <t>CCICV (service Déchets)</t>
  </si>
  <si>
    <t>CCICV (service Tourisme)</t>
  </si>
  <si>
    <t>Mener des études sur le potentiel géothermique au niveau des zones d’activités et soutenir fortement le recours à cette énergie</t>
  </si>
  <si>
    <t>Utiliser la thermographie comme moyen de sensibilisation personnalisé et de proximité</t>
  </si>
  <si>
    <t>Renforcer l’accompagnement technico-économique des agriculteurs dans leurs démarches environnementales</t>
  </si>
  <si>
    <t>Développer et favoriser une gestion durable des alignements ligneux (haies, alignements agro-forestiers, bandes lignocellulosiques) et des forêts</t>
  </si>
  <si>
    <t>Mettre en place un grand Plan Vélo sur l’ensemble du_x000B_territoire et attirer les nouveaux usagers potentiels</t>
  </si>
  <si>
    <t>Soutenir le développement du solaire photovoltaïque et du solaire thermique</t>
  </si>
  <si>
    <t>Région, Département, Codev, Notaires, agences immobilières, syndicats de copropriété, CMA, Fédération Française du Bâtiment, CLER, bailleurs sociaux, CCAS</t>
  </si>
  <si>
    <t>XXX</t>
  </si>
  <si>
    <t>X</t>
  </si>
  <si>
    <t>Nombre de projets de rénovation accompagnés
Délai moyen entre les demandes de rénovation et les travaux</t>
  </si>
  <si>
    <t>400 par an
Inférieur à 4 mois</t>
  </si>
  <si>
    <t>INHARI, Communes, GIEC Normand, Agence de l’eau (programme Eau et Climat)</t>
  </si>
  <si>
    <t>Nb de bilans énergétiques réalisés
Nb d’aides attribuées
Nb de cuves de récupération distribuées</t>
  </si>
  <si>
    <t>50 par an
200 par an
200 par an</t>
  </si>
  <si>
    <t>SDE76, INHARI, communes, Enedis, GRDF</t>
  </si>
  <si>
    <t>Ménages touchés par la communication sur la thermographie aérienne
Nb de balades thermiques organisées</t>
  </si>
  <si>
    <t>100% des ménages
Au moins 4 par an</t>
  </si>
  <si>
    <t>Communes, CAUE</t>
  </si>
  <si>
    <t>Nb de chantiers accompagnés</t>
  </si>
  <si>
    <t>INHARI, Anah, association Les Vagabond.es de l’énergie, communes, GRDF (actions ponctuelles de sensibilisation), CLER, bailleurs sociaux, CCAS, Département, Conseil des jeunes,  établissements scolaires, centres de loisir</t>
  </si>
  <si>
    <t>Nb de ménages ayant reçus les plaquettes
Nb d’actions de communication PCAET
Nb d’événements intégrant de la sensibilisation PCAET
Etat du programme SLIME
Nombre de jeunes touchés par le programme pédagogique</t>
  </si>
  <si>
    <t>100% des ménages (21 747 en 2018)
Au moins 1 par mois
100% des événements liés aux collectivités attirant plus de 500 visiteurs
En cours de mise en œuvre
100% des enfants scolarisés dans le primaire et le secondaire</t>
  </si>
  <si>
    <t>A définir</t>
  </si>
  <si>
    <t>Communes, Chambre d’Agriculture, CEREMA : https://www.cerema.fr/fr/actualites/ressources-plan-climat-air-energie-territorial-au-service</t>
  </si>
  <si>
    <t>Intégration des mesures dans les documents d’urbanisme
Nb d’habitants informés et sensibilisés</t>
  </si>
  <si>
    <t>Réalisée
100%</t>
  </si>
  <si>
    <t>CA, Association pour la Promotion d’une Agriculture Durable, Bio en Normandie, Réseau des CIVAM Normands, SAGE, Groupes de développement, Groupes techniques, Fédération des CUMA, GIEE</t>
  </si>
  <si>
    <t>XX</t>
  </si>
  <si>
    <t>Nb d’agriculteurs exploitants investis dans au moins une des mesures (formation, diagnostic, expérimentation, implication dans un groupe technique)</t>
  </si>
  <si>
    <t>50% (environ 220 agriculteurs)</t>
  </si>
  <si>
    <t>Nb d’agriculteurs investis dans le Plan Haies
Part des espaces forestiers locaux signataires de la Charte forestière</t>
  </si>
  <si>
    <t>20% (environ 90 agriculteurs)
80% de la surface forestière</t>
  </si>
  <si>
    <t>CA, Région, Département, communes, AMI Région, Réseau des CUMA</t>
  </si>
  <si>
    <t>Communes, LPO, APAD, CA, GIEE, syndicat des apiculteurs</t>
  </si>
  <si>
    <t>Nb d’agents d’entretien d’espaces verts formés
Partenariat avec la LPO
Partenariat avec l’APAD</t>
  </si>
  <si>
    <t>100% des agents
Réalisé
Réalisé</t>
  </si>
  <si>
    <t>Taux de participation de la CCICV aux réunions des PAT
Recensement  des projets agricoles et réservation de foncier dans les PLUi</t>
  </si>
  <si>
    <t>100%
Réalisé</t>
  </si>
  <si>
    <t>Communes, Département, Métropole de Rouen, CA, DDTM, SAFER, Bio en Normandie</t>
  </si>
  <si>
    <t>Chambre d’Agriculture, communes, Bio en Normandie, Département, Mon Panier 76, Office de tourisme Normandie Caux Vexin, producteurs et commerces locaux, AMAP, restauration collective</t>
  </si>
  <si>
    <t>Nb d’opérations de communication
Etat du marché estival
Nb de diagnostics de cantine réalisés</t>
  </si>
  <si>
    <t>Au moins 6 par an
Organisé chaque année
20 communes couvertes</t>
  </si>
  <si>
    <t>Chambre d’Agriculture, Bio en Normandie, AMAP, CIVAM, Terre de Liens, SAFER, CREPAN, associations ESS, restauration collective, établissements scolaires, producteurs, commerces et artisans locaux, communes</t>
  </si>
  <si>
    <t>Part du bio local dans la restauration collective
Nb d’espaces de vente mutualisés</t>
  </si>
  <si>
    <t>Au moins 30%
Au moins 3 en projets ou réalisés</t>
  </si>
  <si>
    <t>CCI, communes</t>
  </si>
  <si>
    <t xml:space="preserve">Nb d’entreprises dans les ZAE incitées à développer le télétravail
Part du temps en télétravail pour les agents des collectivités qui le peuvent </t>
  </si>
  <si>
    <t>100%
Au moins 20%</t>
  </si>
  <si>
    <t>CCI, entreprises locales, communes</t>
  </si>
  <si>
    <t>Nb d’espaces de co-working
Nb de tiers-lieux</t>
  </si>
  <si>
    <t>Au moins 3
Au moins 3</t>
  </si>
  <si>
    <t xml:space="preserve">Région Normandie (autorité organisatrice de la mobilité de 1er niveau), Klaxit, Métropole de Rouen, entreprises, territoires voisins, département, Covoit’ici </t>
  </si>
  <si>
    <t>Nb d’utilisateurs réguliers de _x000B_Klaxit et Covoit’ici
Voie dédiée au covoiturage</t>
  </si>
  <si>
    <t>10 000
Réalisée</t>
  </si>
  <si>
    <t>Région (Nomad), SNCF, SDE76, communes, Klaxit Mobilités, Covoit’ici</t>
  </si>
  <si>
    <t>Nb de stationnements vélos par gare ferroviaire, aire de co-voiturage et principaux arrêts de bus
Nb de bornes de recharge par gare</t>
  </si>
  <si>
    <t>Au moins 10
Au moins 5</t>
  </si>
  <si>
    <t>Région, SNCF, Métropole de Rouen, entreprises et établissements scolaires</t>
  </si>
  <si>
    <t>Fréquence de passage des trains
Réorganisation de l’offre de TEC
Fréquentation des TEC</t>
  </si>
  <si>
    <t>Supérieure à celle de 2022
Réalisée
Multiplication par 2 par rapport à 2018</t>
  </si>
  <si>
    <t>Région, Métropole de Rouen, entreprises et établissements scolaires</t>
  </si>
  <si>
    <t xml:space="preserve">Nb de nouvelles lignes
Part du territoire couvert par le TAD </t>
  </si>
  <si>
    <t>Au moins 3 (entre les pôles)
100% des communes non couvertes_x000B_le réseau local de TEC</t>
  </si>
  <si>
    <t>Communes</t>
  </si>
  <si>
    <t>Avancement du Plan Vélo
Nombre d’aides VAE distribuées</t>
  </si>
  <si>
    <t>Réalisé et en cours de mise en œuvre
100 par an</t>
  </si>
  <si>
    <t>SDE76, entreprises, communes</t>
  </si>
  <si>
    <t>Nb d’entreprises incitées à faire un PDMe
Avancement du diagnostic de mobilité</t>
  </si>
  <si>
    <t>200 entreprises
Réalisé</t>
  </si>
  <si>
    <t>Communes, établissements scolaires</t>
  </si>
  <si>
    <t xml:space="preserve">Intégration de la mobilité scolaire _x000B_dans le PMS
Nb d’établissements scolaires engagés sur les actions de mobilité </t>
  </si>
  <si>
    <t xml:space="preserve">Réalisée_x000B__x000B_100% des établissements du primaire _x000B_et du secondaire </t>
  </si>
  <si>
    <t>Acteurs économiques et associatifs, communes</t>
  </si>
  <si>
    <t>Nb d’habitants formés à l’écoconduite</t>
  </si>
  <si>
    <t>3 000 habitants</t>
  </si>
  <si>
    <t>SDE76, Enedis,  communes</t>
  </si>
  <si>
    <t>Nb de bornes de recharge électrique partagés sur le territoire</t>
  </si>
  <si>
    <t>Communes, SDE76</t>
  </si>
  <si>
    <t>Etat du service d’autopartage</t>
  </si>
  <si>
    <t>Expérimenté dans 3 communes</t>
  </si>
  <si>
    <t>GRDF, SDE76</t>
  </si>
  <si>
    <t>Nombre de stations GNV sur le territoire</t>
  </si>
  <si>
    <t>Au moins 1</t>
  </si>
  <si>
    <t>CCI, CMA, CA, Codev, communes, Seine-Maritime Attractivité</t>
  </si>
  <si>
    <t>Etat des lieux des acteurs économiques
Nb de réunions du club d’entreprises
Journée de mobilisation des entreprises</t>
  </si>
  <si>
    <t>Réalisé
Au moins 6 par an
1 par an</t>
  </si>
  <si>
    <t>CCI, CMA, ADEME, Région, communes</t>
  </si>
  <si>
    <t>Nb d’entreprises engagées dans une des démarches de l’action</t>
  </si>
  <si>
    <t>SMEDAR, communes, Zero Waste, ADEME, Association Vagabon.ed de l’énergie</t>
  </si>
  <si>
    <t>Harmonisation de la redevance spéciale
Nb de familles participant au défi « Familles Zéro Déchet »
Etat de la REOM</t>
  </si>
  <si>
    <t>Réalisée
10 par an
En cours de mise en place</t>
  </si>
  <si>
    <t xml:space="preserve">Service Déchets de la CCICV, SMEDAR, entreprises, </t>
  </si>
  <si>
    <t>Fréquentation de la ressourcerie
Adhésion au réseau Synapse
Nb de rencontre d’entreprises locales sur l’économie circulaire</t>
  </si>
  <si>
    <t>A définir
Réalisée
4 par an</t>
  </si>
  <si>
    <t>Tri à la source des biodéchets
Nb de composteurs distribués
Nb de dépôts de déchets verts</t>
  </si>
  <si>
    <t>Mis en place
200 par an
Au moins</t>
  </si>
  <si>
    <t>ADEME, SMEDAR, communes, CA, agriculteurs</t>
  </si>
  <si>
    <t>Office de tourisme Normandie Caux Vexin, communes, CA, Seine Maritime attractivité, services sport du département, fédération départementale des randonnées pédestres, espaces naturels sensibles, SNCF, réseau des Greeters</t>
  </si>
  <si>
    <t>Etat du Schéma de la randonnée
Nombre d’établissements touristique bénéficiant d’un label vert
Nb de greeters sur le territoire</t>
  </si>
  <si>
    <t>Réalisé et en cours de mise en œuvre
A définir
10 greeters</t>
  </si>
  <si>
    <t>INHARI, CAUE, CCI, CMA, entreprises du bâtiment, énergéticiens, Réseau ECLORE, communes</t>
  </si>
  <si>
    <t>Nb d’opérations communication
Nb de rencontres inter-acteurs organisés</t>
  </si>
  <si>
    <t>Au moins 4 par an
Au moins 1 par an</t>
  </si>
  <si>
    <t>Réseau ECLORE, ADEME, communes, Codev, CA, SDE76</t>
  </si>
  <si>
    <t>Partenariat avec le réseau ECLORE
Etat de la politique de développement</t>
  </si>
  <si>
    <t>Réalisé
Réalisée et partagée</t>
  </si>
  <si>
    <t>Recensement des surfaces disponibles
Nb d’agriculteurs accompagnés
Centrale au sol de La Vaupalière</t>
  </si>
  <si>
    <t>Réalisé
30 agriculteurs
En service</t>
  </si>
  <si>
    <t>CA, SDE76, INHARI, communes</t>
  </si>
  <si>
    <t>CA, CD76, SDE76, communes</t>
  </si>
  <si>
    <t>Nb de projets de réseaux de chaleur avec chaufferies bois énergie</t>
  </si>
  <si>
    <t>3 projets en cours</t>
  </si>
  <si>
    <t>CA, SDE76, GRDF, communes</t>
  </si>
  <si>
    <t>Nb d’accompagnements réalisés</t>
  </si>
  <si>
    <t>4 projets accompagnés</t>
  </si>
  <si>
    <t>SDE76, ADEME, BRGM, communes</t>
  </si>
  <si>
    <t>Etude du potentiel géothermique
AMI à destination des communes</t>
  </si>
  <si>
    <t>Réalisée
Réalisé</t>
  </si>
  <si>
    <t>Communes, Codev, Club Climat, Entreprises, associations et institutions locales compétentes sur les sujets climat air énergie, la fresque du Climat</t>
  </si>
  <si>
    <t>Nb d’élus référents Climat
Nb de citoyens référents Climat 
Nb d’élus et agents sensibilisés et formés</t>
  </si>
  <si>
    <t>64
50
100% des élus et agents</t>
  </si>
  <si>
    <t>SDE76, communes</t>
  </si>
  <si>
    <t>Etat du plan de rénovation
Part de nouvelles constructions exemplaires</t>
  </si>
  <si>
    <t>Etabli et en cours de mise en œuvre
100%</t>
  </si>
  <si>
    <t>Part de véhicules à faibles émissions
Part du temps en télétravail 
Part des élus et agents formés à l’écoconduite</t>
  </si>
  <si>
    <t>100% des véhicules renouvelés
20% pour les agents qui le peuvent
100%</t>
  </si>
  <si>
    <t>Intégration de trames noires dans les PLUi
Plan de rénovation et d’extinction de l’éclairage public</t>
  </si>
  <si>
    <t>Réalisée
En cours de mise en œuvre</t>
  </si>
  <si>
    <t>Part des marchés publics, achats, subventions intégrant des critères environnementaux</t>
  </si>
  <si>
    <r>
      <rPr>
        <b/>
        <sz val="11"/>
        <color theme="1"/>
        <rFont val="Calibri"/>
        <family val="2"/>
        <scheme val="minor"/>
      </rPr>
      <t>Proposer aux habitants la réalisation d’un bilan énergétique de leur habitation à coût réduit grâce à une offre mutualisée et la réalisation d’un marché avec un bureau d’étude :</t>
    </r>
    <r>
      <rPr>
        <sz val="11"/>
        <color theme="1"/>
        <rFont val="Calibri"/>
        <family val="2"/>
        <scheme val="minor"/>
      </rPr>
      <t xml:space="preserve">
Réunir des habitants volontaires pour réaliser un bilan énergétique de leur logement et engager des travaux de rénovation ;
Lancer un appel à manifestation d’intérêt auprès de bureaux d’études pour réaliser un groupement de bilans énergétiques à prix réduits auprès des habitants volontaires ;
Orienter les habitants vers l’Espace Conseil France Rénov’ pour les conseiller et les accompagner de manière plus approfondie dans leurs projets de rénovation ;
Mettre en place des opérations groupées pilotes de rénovation énergétique à l’échelle de quartier, en lien avec l’action 1 du GIEC Normand.</t>
    </r>
  </si>
  <si>
    <r>
      <rPr>
        <b/>
        <sz val="11"/>
        <color theme="1"/>
        <rFont val="Calibri"/>
        <family val="2"/>
        <scheme val="minor"/>
      </rPr>
      <t>Inciter au remplacement des chaudières au fioul par des modes chauffage bas-carbone (pompe à chaleur, bois-énergie) en abondant les aides existantes  :</t>
    </r>
    <r>
      <rPr>
        <sz val="11"/>
        <color theme="1"/>
        <rFont val="Calibri"/>
        <family val="2"/>
        <scheme val="minor"/>
      </rPr>
      <t xml:space="preserve">
Définir des conditions d’attribution qui permettent d’inciter à la rénovation lors du changement de chaudière fioul d’un particulier, par exemple via une aide bonus si le particulier s’engage à rénover son logement ;
Garantir un conseil et un accompagnement minimal des particuliers dans l’attribution de cette aide pour les orienter vers des solutions et des pratiques optimales.</t>
    </r>
  </si>
  <si>
    <r>
      <rPr>
        <b/>
        <sz val="11"/>
        <color theme="1"/>
        <rFont val="Calibri"/>
        <family val="2"/>
        <scheme val="minor"/>
      </rPr>
      <t>Distribuer aux habitants des cuves de récupération des eaux pluviales en lien avec l’action prioritaire n°6 du GIEC Normand :</t>
    </r>
    <r>
      <rPr>
        <sz val="11"/>
        <color theme="1"/>
        <rFont val="Calibri"/>
        <family val="2"/>
        <scheme val="minor"/>
      </rPr>
      <t xml:space="preserve">
Proposer aux habitants le retrait de cuves de récupération d’eau de pluie dans les différents pôles du territoire ;
Assurer une distribution gratuite ou à faible coût pour les habitants.</t>
    </r>
  </si>
  <si>
    <r>
      <rPr>
        <b/>
        <sz val="11"/>
        <color theme="1"/>
        <rFont val="Calibri"/>
        <family val="2"/>
        <scheme val="minor"/>
      </rPr>
      <t>Editer des plaquettes pédagogiques sur les différentes thématiques du Plan Climat, rappelant les enjeux climatiques et permettant aux acteurs et aux citoyens de s’inscrire dans une démarche concrète et positive :</t>
    </r>
    <r>
      <rPr>
        <sz val="11"/>
        <color theme="1"/>
        <rFont val="Calibri"/>
        <family val="2"/>
        <scheme val="minor"/>
      </rPr>
      <t xml:space="preserve">
Ces plaquettes, comme l’ensemble de la communication mise en place autour du Plan Climat, doivent être ludiques, positives, concrètes, facilement appropriables, adaptée aux différents publics et insister sur les économies financières qu’une démarche vertueuse peut entraîner. 
En matière d’habitat, la plaquette réalisée avec l’INHARI doit notamment  :
Présenter les acteurs (Espace Conseil France Rénov’, INHARI, Anah…) pouvant accompagner les démarches d’amélioration du bâti et d’installation d’EnR ;
Les meilleurs modes de chauffage, en termes climatiques et de qualité de l’air ;
Les bons usages (accompagnés d’un chiffrage mesurant leur efficacité en matière de réduction des émissions de gaz à effet de serre, mais aussi les économies monétaires qu’ils peuvent apporter) ;
Les aides existantes pour la rénovation et le changement de mode chauffage, notamment pour les ménages en situation de précarité énergétique ;
Les nouvelles règlementations et leur évolution à venir, notamment en matière de location des logements énergivores ;
Intégrer un questionnaire, permettant à chacun de réaliser une auto-évaluation rapide de la qualité énergétique de son logement et de ses pratiques.</t>
    </r>
  </si>
  <si>
    <r>
      <rPr>
        <b/>
        <sz val="11"/>
        <color theme="1"/>
        <rFont val="Calibri"/>
        <family val="2"/>
        <scheme val="minor"/>
      </rPr>
      <t>Présenter dans les journaux municipaux, les médias intercommunaux et les réseaux sociaux des dossiers pratiques « Energie et Habitat » réalisés au niveau communautaire :</t>
    </r>
    <r>
      <rPr>
        <sz val="11"/>
        <color theme="1"/>
        <rFont val="Calibri"/>
        <family val="2"/>
        <scheme val="minor"/>
      </rPr>
      <t xml:space="preserve">
Présenter les acteurs (Espace Conseil France Rénov’, INHARI, Anah…) pouvant accompagner les démarches d’amélioration du bâti ;
Faire intervenir des particuliers ayant conduit avec succès des opérations de rénovation de leur logement et offrir, si possible, la possibilité de visiter leur habitation ;
Mieux informer les habitants sur la nécessité de demander aux entreprises effectuant des travaux à leur domicile un bordereau de dépôt de leurs déchets.</t>
    </r>
  </si>
  <si>
    <r>
      <rPr>
        <b/>
        <sz val="11"/>
        <color theme="1"/>
        <rFont val="Calibri"/>
        <family val="2"/>
        <scheme val="minor"/>
      </rPr>
      <t>Organiser dans les communes des rencontres ludiques de sensibilisation à la problématique Climat et à la rénovation énergétique :</t>
    </r>
    <r>
      <rPr>
        <sz val="11"/>
        <color theme="1"/>
        <rFont val="Calibri"/>
        <family val="2"/>
        <scheme val="minor"/>
      </rPr>
      <t xml:space="preserve">
Profiter des différents événements communaux et intercommunaux déjà organisés sur le territoire pour sensibiliser les habitants à cette démarche ;
Profiter également des cérémonies des vœux.</t>
    </r>
  </si>
  <si>
    <r>
      <rPr>
        <b/>
        <sz val="11"/>
        <color theme="1"/>
        <rFont val="Calibri"/>
        <family val="2"/>
        <scheme val="minor"/>
      </rPr>
      <t>Travailler avec les bailleurs sociaux et les CCAS afin d’identifier les personnes en situation de précarité énergétique, les former aux économies d’énergie et aux bons gestes et les encourager à assainir et isoler leurs logements :</t>
    </r>
    <r>
      <rPr>
        <sz val="11"/>
        <color theme="1"/>
        <rFont val="Calibri"/>
        <family val="2"/>
        <scheme val="minor"/>
      </rPr>
      <t xml:space="preserve">
Conventionner avec des associations pour mettre en place un programme SLIME, démarche coordonnée par le CLER.</t>
    </r>
  </si>
  <si>
    <r>
      <rPr>
        <b/>
        <sz val="11"/>
        <color theme="1"/>
        <rFont val="Calibri"/>
        <family val="2"/>
        <scheme val="minor"/>
      </rPr>
      <t>Réaliser une thermographie aérienne, et s’en servir comme un outil de communication et de sensibilisation des habitants aux démarches d’amélioration de leur logement :</t>
    </r>
    <r>
      <rPr>
        <sz val="11"/>
        <color theme="1"/>
        <rFont val="Calibri"/>
        <family val="2"/>
        <scheme val="minor"/>
      </rPr>
      <t xml:space="preserve">
Engager cette thermographie aérienne en lien avec le SDE76 ;
Organiser une journée de présentation de la thermographie dans les communes ;
A cette occasion, offrir de l’information sur les accompagnements à la rénovation existants  et les aides associées ;
Orienter les personnes dont les logements semblent nécessiter une rénovation énergétique vers les conseillers France Rénov’.
Prévoir également une communication plus large via les différents médias disponibles (sites internet de la CCICV et des communes, réseaux sociaux, magazine communautaire, panneaux publicitaires, journaux locaux, radio, événements…).</t>
    </r>
  </si>
  <si>
    <r>
      <rPr>
        <b/>
        <sz val="11"/>
        <color theme="1"/>
        <rFont val="Calibri"/>
        <family val="2"/>
        <scheme val="minor"/>
      </rPr>
      <t>Identifier, sur cette base, les zones nécessitant une rénovation importante du bâti et organiser des balades thermiques largement médiatisées dans celles-ci :</t>
    </r>
    <r>
      <rPr>
        <sz val="11"/>
        <color theme="1"/>
        <rFont val="Calibri"/>
        <family val="2"/>
        <scheme val="minor"/>
      </rPr>
      <t xml:space="preserve">
S’appuyer sur la thermographie aérienne pour identifier les zones de  déperdition thermique. Croiser ces données avec celles des fournisseurs, les DPE existants, l’âge des habitations… afin de bien cerner les zones où intervenir en priorité.
Organiser des balades thermiques dans ces zones, permettant à tous ceux qui le souhaitent de bénéficier d’une première évaluation de la qualité de leur habitation grâce à des caméras thermographiques. 
Proposer des conférences et de l'animation des professionnels en complément.</t>
    </r>
  </si>
  <si>
    <r>
      <rPr>
        <b/>
        <sz val="11"/>
        <color theme="1"/>
        <rFont val="Calibri"/>
        <family val="2"/>
        <scheme val="minor"/>
      </rPr>
      <t>Accompagner des opérations d‘auto-rénovation ou d’auto-construction en partenariat avec des artisans volontaires.</t>
    </r>
    <r>
      <rPr>
        <sz val="11"/>
        <color theme="1"/>
        <rFont val="Calibri"/>
        <family val="2"/>
        <scheme val="minor"/>
      </rPr>
      <t xml:space="preserve">
S’inspirer d’opérations telles que « Isole Toit – Mais pas tout seul » mise en place par la Fédération des Parcs Naturels Régionaux et des actions des Compagnons bâtisseurs ;
Rester prudent sur le niveau de performance pouvant être atteint et sur les questions d’assurance.</t>
    </r>
  </si>
  <si>
    <r>
      <rPr>
        <b/>
        <sz val="11"/>
        <color theme="1"/>
        <rFont val="Calibri"/>
        <family val="2"/>
        <scheme val="minor"/>
      </rPr>
      <t>Intégrer les nouvelles exigences réglementaires de consommation d’espace (ZAN 2050, loi Climat et Résilience) aux documents d’urbanisme (SCOT, PLUi) :</t>
    </r>
    <r>
      <rPr>
        <sz val="11"/>
        <color theme="1"/>
        <rFont val="Calibri"/>
        <family val="2"/>
        <scheme val="minor"/>
      </rPr>
      <t xml:space="preserve">
Viser une division par 2 du rythme d’artificialisation dans les 10 ans à venir par rapport à la décennie passée et le zéro artificialisation nette en 2050 ;
Protéger les terres agricoles et les corps de ferme ;
Favoriser l'aménagement des dents creuses ;
Recenser les friches et les possibilités de valorisation ;
Renforcer les règles de perméabilisation des sols ;
Envisager de jouer sur la taxe d'aménagement.</t>
    </r>
  </si>
  <si>
    <r>
      <rPr>
        <b/>
        <sz val="11"/>
        <color theme="1"/>
        <rFont val="Calibri"/>
        <family val="2"/>
        <scheme val="minor"/>
      </rPr>
      <t>Intégrer aussi les enjeux énergétiques, climatiques et de biodiversité :</t>
    </r>
    <r>
      <rPr>
        <sz val="11"/>
        <color theme="1"/>
        <rFont val="Calibri"/>
        <family val="2"/>
        <scheme val="minor"/>
      </rPr>
      <t xml:space="preserve">
Intégrer ces enjeux à tous les niveaux et en cohérence avec les actions du PCAET : DOO, PAS, OAP et adoption d’un règlement d’urbanisme associé ;
Intégrer aussi ces enjeux dans la réflexion sur la gestion des interfaces urbanisation-agriculture (valorisation des zones de non-traitement ZNT) ;
Penser les futures zones à aménager de telle sorte qu’elles soient parfaitement adaptées à des constructions bioclimatiques et qu’elles les privilégient ;
Favoriser des aménagements en petits collectifs intégrés dans des réseaux de circulation douce ;
Renforcer la végétalisation des zones urbaines, notamment des espaces viaires, afin d’améliorer le confort d’été ;
Renforcer la protection des zones riches en biodiversité.</t>
    </r>
  </si>
  <si>
    <r>
      <rPr>
        <b/>
        <sz val="11"/>
        <color theme="1"/>
        <rFont val="Calibri"/>
        <family val="2"/>
        <scheme val="minor"/>
      </rPr>
      <t>Intégrer un volet agricole qui facilite la diversification agricole du territoire :</t>
    </r>
    <r>
      <rPr>
        <sz val="11"/>
        <color theme="1"/>
        <rFont val="Calibri"/>
        <family val="2"/>
        <scheme val="minor"/>
      </rPr>
      <t xml:space="preserve">
Faire le lien avec les actions de l’axe A2. en partenariat avec la CA. </t>
    </r>
  </si>
  <si>
    <r>
      <rPr>
        <b/>
        <sz val="11"/>
        <color theme="1"/>
        <rFont val="Calibri"/>
        <family val="2"/>
        <scheme val="minor"/>
      </rPr>
      <t>Intégrer un cahier des charges avec des critères environnementaux pour les nouvelles entreprises qui s'installent dans les ZAC / ZAE :</t>
    </r>
    <r>
      <rPr>
        <sz val="11"/>
        <color theme="1"/>
        <rFont val="Calibri"/>
        <family val="2"/>
        <scheme val="minor"/>
      </rPr>
      <t xml:space="preserve">
Intégrer des critères en lien avec la préservation de la biodiversité, l’économie circulaire, la performance énergétique, la récupération des eaux, la réduction de l’impact de la mobilité des employés (stationnements vélo, covoiturage…)…
Intégrer ces critères dans les projets futurs de requalification (Portes de l’Ouest) ;
Favoriser l’installation d’entreprises qui s’inscrivent dans une démarche de transition écologique et qui créent des synergies avec les industries locales.</t>
    </r>
  </si>
  <si>
    <r>
      <rPr>
        <b/>
        <sz val="11"/>
        <color theme="1"/>
        <rFont val="Calibri"/>
        <family val="2"/>
        <scheme val="minor"/>
      </rPr>
      <t>Favoriser l’installation de commerces et services de proximité sur le territoire :</t>
    </r>
    <r>
      <rPr>
        <sz val="11"/>
        <color theme="1"/>
        <rFont val="Calibri"/>
        <family val="2"/>
        <scheme val="minor"/>
      </rPr>
      <t xml:space="preserve">
Faciliter l’installation de commerces et services de proximité ;
Planifier le développement de relais de services publics et d’espaces numériques ;
Renforcer les services de santé là où ils font défaut et étudier la possibilité de développer des services de e-santé.</t>
    </r>
  </si>
  <si>
    <r>
      <rPr>
        <b/>
        <sz val="11"/>
        <color theme="1"/>
        <rFont val="Calibri"/>
        <family val="2"/>
        <scheme val="minor"/>
      </rPr>
      <t>Mettre en place une convention cadre entre la CCICV et la Chambre d’Agriculture pour renforcer son action sur le territoire :</t>
    </r>
    <r>
      <rPr>
        <sz val="11"/>
        <color theme="1"/>
        <rFont val="Calibri"/>
        <family val="2"/>
        <scheme val="minor"/>
      </rPr>
      <t xml:space="preserve">
Définir les objectifs partagés et le champs d’action de la Chambre d’Agriculture par le biais de cette convention cadre ;
Prévoir des conventions de prestations ciblées et des conventions d'actions lorsque cela est nécessaire pour la mise en œuvre des mesures suivantes.</t>
    </r>
  </si>
  <si>
    <r>
      <rPr>
        <b/>
        <sz val="11"/>
        <color theme="1"/>
        <rFont val="Calibri"/>
        <family val="2"/>
        <scheme val="minor"/>
      </rPr>
      <t>Inciter et soutenir les agriculteurs s’engageant dans une transition environnementale :</t>
    </r>
    <r>
      <rPr>
        <sz val="11"/>
        <color theme="1"/>
        <rFont val="Calibri"/>
        <family val="2"/>
        <scheme val="minor"/>
      </rPr>
      <t xml:space="preserve">
Informer les agriculteurs de l’ensemble des aides et accompagnements auxquels ils peuvent avoir droit pour faire évoluer leurs pratiques ;
Informer les agriculteurs des études réalisées sur les pratiques d'adaptation au changement climatique  (INRA, CEREMA, ORACLE…) ;
Sensibiliser et faciliter l’accès des exploitants à des formations aux techniques et systèmes vertueux sur le plan climatique et environnemental (AB, HVE, agroforesterie, conservation des sols, MAEC, systèmes herbagers…) ;
Proposer, par mutualisation, des accompagnements personnalisés et à moindre coût, pour faciliter la transition des agriculteurs et minimiser leurs risques ;
Soutenir les agriculteurs désireux de réaliser un diagnostic permettant d'identifier les vulnérabilités et atouts de leur exploitation (Cap’2er par exemple) ;
Lancer un plan de formation à l’écoconduite ;
Proposer le passage au banc d'essai des engins agricoles.</t>
    </r>
  </si>
  <si>
    <r>
      <rPr>
        <b/>
        <sz val="11"/>
        <color theme="1"/>
        <rFont val="Calibri"/>
        <family val="2"/>
        <scheme val="minor"/>
      </rPr>
      <t>Mobiliser les différents acteurs du monde agricole afin d’établir des partenariats et de favoriser les échanges :</t>
    </r>
    <r>
      <rPr>
        <sz val="11"/>
        <color theme="1"/>
        <rFont val="Calibri"/>
        <family val="2"/>
        <scheme val="minor"/>
      </rPr>
      <t xml:space="preserve">
Initier des rencontres entre les agriculteurs de différentes filières (grandes cultures, éleveurs, apiculteurs, maraichers) afin de faciliter les échanges d’expérience et les retours sur les bonnes pratiques ;
Faire connaitre les différents groupes de développement et groupes techniques existants ;
Favoriser aussi les échanges avec les associations œuvrant pour la transition écologique du monde agricole ;
Sensibiliser également les coopératives, les vendeurs d’intrants, etc.</t>
    </r>
  </si>
  <si>
    <r>
      <rPr>
        <b/>
        <sz val="11"/>
        <color theme="1"/>
        <rFont val="Calibri"/>
        <family val="2"/>
        <scheme val="minor"/>
      </rPr>
      <t>Favoriser des expérimentations de nouvelles techniques et de nouvelles semences et/ou cultures plus adaptées au conditions climatiques futures :</t>
    </r>
    <r>
      <rPr>
        <sz val="11"/>
        <color theme="1"/>
        <rFont val="Calibri"/>
        <family val="2"/>
        <scheme val="minor"/>
      </rPr>
      <t xml:space="preserve">
Encourager les expérimentations dans les groupes techniques et autres (GIEE, groupe DEPHY…) ;
Communiquer sur les expérimentations en cours ;
Etudier la possibilité de soutenir financièrement les acquisitions de nouvelles semences, analyses, équipements de mesures pour l’expérimentation de nouvelles pratiques ou cultures, etc., notamment par des groupements d’achats.</t>
    </r>
  </si>
  <si>
    <r>
      <rPr>
        <b/>
        <sz val="11"/>
        <color theme="1"/>
        <rFont val="Calibri"/>
        <family val="2"/>
        <scheme val="minor"/>
      </rPr>
      <t>Développer une politique globale de gestion des espaces naturels plus respectueuse de la biodiversité :</t>
    </r>
    <r>
      <rPr>
        <sz val="11"/>
        <color theme="1"/>
        <rFont val="Calibri"/>
        <family val="2"/>
        <scheme val="minor"/>
      </rPr>
      <t xml:space="preserve">
Privilégier un fauchage tardif en tenant compte des multiples contraintes pour les bordures de champs (visibilité, accès, préservation des cultures…), un élagage respectueux de la nidification, une gestion différenciée des espaces verts, soutenir la plantation de prairies mellifères… 
Former les agents d’entretien d’espaces verts à ces nouvelles pratiques en incluant la Chambre d’agriculture ;
Sensibiliser le public afin de mieux faire accepter ces nouvelles pratiques.</t>
    </r>
  </si>
  <si>
    <r>
      <rPr>
        <b/>
        <sz val="11"/>
        <color theme="1"/>
        <rFont val="Calibri"/>
        <family val="2"/>
        <scheme val="minor"/>
      </rPr>
      <t>Sensibiliser les propriétaires de jardin à la biodiversité et aux espèces locales :</t>
    </r>
    <r>
      <rPr>
        <sz val="11"/>
        <color theme="1"/>
        <rFont val="Calibri"/>
        <family val="2"/>
        <scheme val="minor"/>
      </rPr>
      <t xml:space="preserve">
Travailler avec la Ligue de Protection des Oiseaux, et populariser auprès des propriétaires de jardins le label « Refuge LPO » ;
Envisager une politique de stérilisation des chats, pour mieux protéger les populations d’oiseaux.</t>
    </r>
  </si>
  <si>
    <r>
      <rPr>
        <b/>
        <sz val="11"/>
        <color theme="1"/>
        <rFont val="Calibri"/>
        <family val="2"/>
        <scheme val="minor"/>
      </rPr>
      <t>Inciter les agriculteurs à mettre en place des aménagements de leurs exploitations favorisant la biodiversité :</t>
    </r>
    <r>
      <rPr>
        <sz val="11"/>
        <color theme="1"/>
        <rFont val="Calibri"/>
        <family val="2"/>
        <scheme val="minor"/>
      </rPr>
      <t xml:space="preserve">
Travailler avec l’APAD, les GIEE, la Chambre d’Agriculture et autres acteurs pertinents pour mettre en place des mesures de conservation des sols et faire le lien avec l’action A1.3. ;
Favoriser des modes de gestion favoriser la biodiversité dans les zones de non traitement, faire le lien avec l’action H2.1. ;
Développer des relations entre agriculteurs et apiculteurs.</t>
    </r>
  </si>
  <si>
    <r>
      <rPr>
        <b/>
        <sz val="11"/>
        <color theme="1"/>
        <rFont val="Calibri"/>
        <family val="2"/>
        <scheme val="minor"/>
      </rPr>
      <t>Participer activement aux concertations des PAT de Rouen et du département et saisir les opportunités qui pourraient se présenter pour le territoire :</t>
    </r>
    <r>
      <rPr>
        <sz val="11"/>
        <color theme="1"/>
        <rFont val="Calibri"/>
        <family val="2"/>
        <scheme val="minor"/>
      </rPr>
      <t xml:space="preserve">
Placer le territoire dans une logique d’opportunité en participant autant que possible à l’élaboration des PAT de la Métropole de Rouen et du département de Seine-Maritime ;
Saisir les occasions offertes dans le cadre de ces PAT pour développer des filières agricoles locales en circuit court et pour diversifier la production alimentaire du territoire, en lien avec les territoires voisins.</t>
    </r>
  </si>
  <si>
    <r>
      <rPr>
        <b/>
        <sz val="11"/>
        <color theme="1"/>
        <rFont val="Calibri"/>
        <family val="2"/>
        <scheme val="minor"/>
      </rPr>
      <t>Mener une politique foncière agricole favorisant la diversification de l’agriculture locale :</t>
    </r>
    <r>
      <rPr>
        <sz val="11"/>
        <color theme="1"/>
        <rFont val="Calibri"/>
        <family val="2"/>
        <scheme val="minor"/>
      </rPr>
      <t xml:space="preserve">
Conduire un recensement du foncier communal et intercommunal pouvant être exploité en maraîchage, arboriculture, petites productions (volailles, œufs)… et faciliter l’installation sur ces terres de nouveaux agriculteurs ;
Intégrer un volet « Connaissance des projets des agriculteurs » dans le recensement des exploitations du diagnostic agricole du PLUi et réserver du foncier pour des projets agricoles spécifique ;
Utiliser notamment les données de l’observatoire foncier local et du recensement agricole avec une exploitation à l’échelle des EPCI ;
Sensibiliser les cédants en amont des départs à la retraite  ;
Faciliter les échanges entre les organismes intervenant dans le domaine de l’installation (DDTM, SAFER, Région, structures d’accompagnements…) afin de favoriser l’échange et la synergie des initiatives et l’appui aux projets agricoles locaux contribuant au territoire ;
Au-delà de la mise à disposition de foncier, fournir un accompagnement de ce type de projets d’installation pour qu’ils soient viables et vivables : appuis juridique, économique, organisationnel, relationnel…
Veiller également au maintien des structures répondant aux enjeux du territoire par un accompagnement des transmissions dans les exploitations d’élevage et systèmes diversifiés.</t>
    </r>
  </si>
  <si>
    <r>
      <rPr>
        <b/>
        <sz val="11"/>
        <color theme="1"/>
        <rFont val="Calibri"/>
        <family val="2"/>
        <scheme val="minor"/>
      </rPr>
      <t>Informer les collectivités et faire un point de situation sur la prise en compte des exigences de la loi Egalim dans la restauration collective :</t>
    </r>
    <r>
      <rPr>
        <sz val="11"/>
        <color theme="1"/>
        <rFont val="Calibri"/>
        <family val="2"/>
        <scheme val="minor"/>
      </rPr>
      <t xml:space="preserve">
Missionner la Chambre d’agriculture pour réaliser des réunions d’informations et un état des lieux, dans le cadre de ses missions d’intérêt général.</t>
    </r>
  </si>
  <si>
    <r>
      <rPr>
        <b/>
        <sz val="11"/>
        <color theme="1"/>
        <rFont val="Calibri"/>
        <family val="2"/>
        <scheme val="minor"/>
      </rPr>
      <t>Dans la continuité, inciter les communes à faire leur diagnostic de cantines :</t>
    </r>
    <r>
      <rPr>
        <sz val="11"/>
        <color theme="1"/>
        <rFont val="Calibri"/>
        <family val="2"/>
        <scheme val="minor"/>
      </rPr>
      <t xml:space="preserve">
Lancer un appel à candidature pour les communes au niveau de la CCICV afin qu’elle puisse réaliser un diagnostic de cantines ;
Conventionner avec la Chambre d’Agriculture pour réaliser cette prestation de manière mutualisée pour les communes volontaires du territoire.</t>
    </r>
  </si>
  <si>
    <r>
      <rPr>
        <b/>
        <sz val="11"/>
        <color theme="1"/>
        <rFont val="Calibri"/>
        <family val="2"/>
        <scheme val="minor"/>
      </rPr>
      <t>Développer les échanges entre les agriculteurs et les consommateurs :</t>
    </r>
    <r>
      <rPr>
        <sz val="11"/>
        <color theme="1"/>
        <rFont val="Calibri"/>
        <family val="2"/>
        <scheme val="minor"/>
      </rPr>
      <t xml:space="preserve">
Recenser les exploitations exemplaires sur le plan environnemental, les valoriser via la communication intercommunale et les engager à mieux faire connaître leurs pratiques auprès des autres agriculteurs, élus et habitants ;
Pérenniser et développer les visites grand public à la ferme le week-end ;
Mobiliser le monde agricole lors des différents événements locaux ;
Réaliser une journée portes ouvertes des exploitations agricoles, envisager la création d’une fête locale.</t>
    </r>
  </si>
  <si>
    <r>
      <rPr>
        <b/>
        <sz val="11"/>
        <color theme="1"/>
        <rFont val="Calibri"/>
        <family val="2"/>
        <scheme val="minor"/>
      </rPr>
      <t>Faire connaitre les producteurs locaux :</t>
    </r>
    <r>
      <rPr>
        <sz val="11"/>
        <color theme="1"/>
        <rFont val="Calibri"/>
        <family val="2"/>
        <scheme val="minor"/>
      </rPr>
      <t xml:space="preserve">
Faire connaitre Mon Panier 76 (site regroupant les producteurs locaux) aux habitants via de la communication de la CCICV, inciter les agriculteurs à s'inscrire ;
Agir en partenariat avec l’Office de tourisme Normandie Caux Vexin qui met également en valeur des producteurs locaux ;
Soutenir les producteurs, commerces locaux et les AMAP grâce à une communication et une information des habitants ;
Développer une signalétique pour aider les consommateurs à identifier les produits et  producteurs locaux et les différencier des revendeurs.</t>
    </r>
  </si>
  <si>
    <r>
      <rPr>
        <b/>
        <sz val="11"/>
        <color theme="1"/>
        <rFont val="Calibri"/>
        <family val="2"/>
        <scheme val="minor"/>
      </rPr>
      <t>Faciliter la commercialisation des produits locaux :</t>
    </r>
    <r>
      <rPr>
        <sz val="11"/>
        <color theme="1"/>
        <rFont val="Calibri"/>
        <family val="2"/>
        <scheme val="minor"/>
      </rPr>
      <t xml:space="preserve">
Soutenir et développer les marchés locaux, lancer notamment un grand marché local en période estival et le pérenniser si la demande est suffisante ;
Etudier la possibilité de mettre en place des distributeurs automatiques de produits locaux, notamment sur les espaces de covoiturage.</t>
    </r>
  </si>
  <si>
    <r>
      <rPr>
        <b/>
        <sz val="11"/>
        <color theme="1"/>
        <rFont val="Calibri"/>
        <family val="2"/>
        <scheme val="minor"/>
      </rPr>
      <t>Lancer un Plan Alimentaire Territorial (PAT) en concertation avec tous les acteurs de la filière alimentaire locale :</t>
    </r>
    <r>
      <rPr>
        <sz val="11"/>
        <color theme="1"/>
        <rFont val="Calibri"/>
        <family val="2"/>
        <scheme val="minor"/>
      </rPr>
      <t xml:space="preserve">
Recruter un agent communautaire dédié à l’élaboration, la mise en œuvre et l’animation de ce PAT sur le territoire ;
Poursuivre l’objectif de relocaliser l'agriculture et l'alimentation du territoire en soutenant l'installation d'agriculteurs, les circuits courts et les produits locaux dans les cantines ;
Intégrer une réflexion sur l’organisation logistique et les circuits de distribution, un objectif de sensibilisation de la population ainsi qu’un accompagnement des publics les plus précaires en matière d’alimentation dans le PAT ;
Sensibiliser les élus du territoire aux enjeux alimentaires en amont du lancement du PAT pour favoriser un portage collectif de la démarche ;
Intégrer les mesures suivantes dans le plan opérationnel du PAT.</t>
    </r>
  </si>
  <si>
    <r>
      <rPr>
        <b/>
        <sz val="11"/>
        <color theme="1"/>
        <rFont val="Calibri"/>
        <family val="2"/>
        <scheme val="minor"/>
      </rPr>
      <t>Créer des espaces de vente mutualisés :</t>
    </r>
    <r>
      <rPr>
        <sz val="11"/>
        <color theme="1"/>
        <rFont val="Calibri"/>
        <family val="2"/>
        <scheme val="minor"/>
      </rPr>
      <t xml:space="preserve">
Regrouper les producteurs locaux volontaires et les artisans pour créer un réseau d’espaces de vente mutualisés ;
Développer un modèle économique pérenne et réserver du foncier communal et intercommunal pour ces espaces de vente.</t>
    </r>
  </si>
  <si>
    <r>
      <rPr>
        <b/>
        <sz val="11"/>
        <color theme="1"/>
        <rFont val="Calibri"/>
        <family val="2"/>
        <scheme val="minor"/>
      </rPr>
      <t>Inciter au télétravail dans les entreprises et les administrations :</t>
    </r>
    <r>
      <rPr>
        <sz val="11"/>
        <color theme="1"/>
        <rFont val="Calibri"/>
        <family val="2"/>
        <scheme val="minor"/>
      </rPr>
      <t xml:space="preserve">
Encourager les entreprises locales, et particulièrement celles des zones d’activités communautaires qui le peuvent, à développer le télétravail pour leurs employés ;
Valoriser les entreprises locales qui permettent le télétravail de leurs employés et mettre en avant les avantages associés à travers différents canaux de communication (site internet, magazine communautaire, réseaux sociaux…) ;
Recenser les espaces de co-working existants sur le territoire et les faire connaitre ;
Faire le lien avec les actions « Optimiser les pratiques de mobilité dans les entreprises » et « Faciliter la connaissance, les échanges et la valorisation _x000B_des bonnes pratiques des acteurs économiques locaux ».</t>
    </r>
  </si>
  <si>
    <r>
      <rPr>
        <b/>
        <sz val="11"/>
        <color theme="1"/>
        <rFont val="Calibri"/>
        <family val="2"/>
        <scheme val="minor"/>
      </rPr>
      <t>Développer le télétravail dans les services communaux et communautaires :</t>
    </r>
    <r>
      <rPr>
        <sz val="11"/>
        <color theme="1"/>
        <rFont val="Calibri"/>
        <family val="2"/>
        <scheme val="minor"/>
      </rPr>
      <t xml:space="preserve">
Profiter de l'expérience acquise pendant la crise sanitaire pour développer le télétravail dans la CCICV (entre 20 et 25 postes sont télétravaillables dans l’intercommunalité) ;
Garantir l’accès au matériel et outils nécessaires pour les agents ;
Communiquer auprès du grand public et des entreprises sur la pratique du télétravail dans la collectivité afin de les inciter à faire de même.</t>
    </r>
  </si>
  <si>
    <r>
      <rPr>
        <b/>
        <sz val="11"/>
        <color theme="1"/>
        <rFont val="Calibri"/>
        <family val="2"/>
        <scheme val="minor"/>
      </rPr>
      <t>Créer des espaces de coworking en adéquation avec les besoins des entreprises d’Inter Caux Vexin et des territoires voisins :</t>
    </r>
    <r>
      <rPr>
        <sz val="11"/>
        <color theme="1"/>
        <rFont val="Calibri"/>
        <family val="2"/>
        <scheme val="minor"/>
      </rPr>
      <t xml:space="preserve">
Réaliser une étude sur les besoins des entreprises et des habitants en matière de télétravail, en lien avec les territoire voisins et particulièrement avec la Métropole de Rouen ;
Faire le lien avec les actions « Optimiser les pratiques de mobilité dans les entreprises » et « Faciliter la connaissance, les échanges et la valorisation _x000B_des bonnes pratiques des acteurs économiques locaux » ;
Sur la base de cette étude, lancer des projets d’espaces de coworking dans des lieux stratégiques en partenariat avec les entreprises volontaires, tant en termes d’organisation que de financements ;
Faciliter l’accès en modes doux (marche à pied, vélo…) et en modes partagés à ces espaces de coworking .</t>
    </r>
  </si>
  <si>
    <r>
      <rPr>
        <b/>
        <sz val="11"/>
        <color theme="1"/>
        <rFont val="Calibri"/>
        <family val="2"/>
        <scheme val="minor"/>
      </rPr>
      <t>Elargir la réflexion autour des espaces de coworking pour développer des tiers-lieux :</t>
    </r>
    <r>
      <rPr>
        <sz val="11"/>
        <color theme="1"/>
        <rFont val="Calibri"/>
        <family val="2"/>
        <scheme val="minor"/>
      </rPr>
      <t xml:space="preserve">
Pour chaque projet d’espace de coworking, envisager une vocation plus large pour en faire des tiers-lieux : espaces d’échanges et de vie locale ;
Organiser dans ces tiers-lieux des espaces de vente de producteurs locaux, des expositions d’artistes locaux, des vitrines pour l’artisanat local, etc.
Soutenir et accompagner les porteurs de projet indépendants de tiers-lieux.</t>
    </r>
  </si>
  <si>
    <r>
      <rPr>
        <b/>
        <sz val="11"/>
        <color theme="1"/>
        <rFont val="Calibri"/>
        <family val="2"/>
        <scheme val="minor"/>
      </rPr>
      <t>Redévelopper les services du quotidien autour de ces espaces de coworking et tiers lieux :</t>
    </r>
    <r>
      <rPr>
        <sz val="11"/>
        <color theme="1"/>
        <rFont val="Calibri"/>
        <family val="2"/>
        <scheme val="minor"/>
      </rPr>
      <t xml:space="preserve">
Profiter de l’opportunité offerte par la création de ces espaces et par le public attiré pour développer des services du quotidien à proximité : services administratifs,  de santé, d’assistance maternelle…</t>
    </r>
  </si>
  <si>
    <r>
      <rPr>
        <b/>
        <sz val="11"/>
        <color theme="1"/>
        <rFont val="Calibri"/>
        <family val="2"/>
        <scheme val="minor"/>
      </rPr>
      <t>Déployer l’application de covoiturage Klaxit Mobilités sur le territoire, en lien avec la Métropole de Rouen et les territoires voisins :</t>
    </r>
    <r>
      <rPr>
        <sz val="11"/>
        <color theme="1"/>
        <rFont val="Calibri"/>
        <family val="2"/>
        <scheme val="minor"/>
      </rPr>
      <t xml:space="preserve">
Expérimenter la mise en place de Klaxit Mobilités sur le territoire d’Inter Caux Vexin, notamment pour faciliter le covoiturage sur les déplacements pendulaires domicile-travail vers la Métropole de Rouen qui bénéficie déjà du dispositif ;
Mobiliser les entreprises du territoire dans sa mise en place avec une communication et un accompagnement de l’intercommunalité ;
Mobiliser les territoires voisins pour envisager un déploiement plus large ;
Le financement du dispositif peut être partagé entre les entreprises et des subventions des collectivités, des CEE peuvent aussi être mobilisés.</t>
    </r>
  </si>
  <si>
    <r>
      <rPr>
        <b/>
        <sz val="11"/>
        <color theme="1"/>
        <rFont val="Calibri"/>
        <family val="2"/>
        <scheme val="minor"/>
      </rPr>
      <t>Expérimenter la mise en place d’une voie routière dédiée au covoiturage vers Rouen :</t>
    </r>
    <r>
      <rPr>
        <sz val="11"/>
        <color theme="1"/>
        <rFont val="Calibri"/>
        <family val="2"/>
        <scheme val="minor"/>
      </rPr>
      <t xml:space="preserve">
Poursuivre le travail en partenariat avec la Métropole de Rouen et le département.</t>
    </r>
  </si>
  <si>
    <r>
      <rPr>
        <b/>
        <sz val="11"/>
        <color theme="1"/>
        <rFont val="Calibri"/>
        <family val="2"/>
        <scheme val="minor"/>
      </rPr>
      <t>Développer Covoit’ici (système d’autostop / covoiturage sécurisé) le long des grandes lignes de déplacements :</t>
    </r>
    <r>
      <rPr>
        <sz val="11"/>
        <color theme="1"/>
        <rFont val="Calibri"/>
        <family val="2"/>
        <scheme val="minor"/>
      </rPr>
      <t xml:space="preserve">
Expérimenter la mise en place de Covoit’ici sur des axes stratégiques, en lien avec les territoires voisins et en cohérence avec le schéma des aires de covoiturage porté par le département ;
Communiquer largement sur le dispositif auprès des habitants et des entreprises.</t>
    </r>
  </si>
  <si>
    <r>
      <rPr>
        <b/>
        <sz val="11"/>
        <color theme="1"/>
        <rFont val="Calibri"/>
        <family val="2"/>
        <scheme val="minor"/>
      </rPr>
      <t>Développer les infrastructures permettant de faciliter l’intermodalité vélo – transports en commun – covoiturage :</t>
    </r>
    <r>
      <rPr>
        <sz val="11"/>
        <color theme="1"/>
        <rFont val="Calibri"/>
        <family val="2"/>
        <scheme val="minor"/>
      </rPr>
      <t xml:space="preserve">
Installer à court terme des parkings à vélos (arceaux en abris vélos voire consignes sécurisées) aux principaux arrêts de bus et dans les aires de covoiturage facilement accessibles à vélos ;
Planifier le développement du stationnement vélo à plus long terme dans le « Plan Vélo » local, en cohérence avec les itinéraires et infrastructures cyclables futurs ;
Dialoguer avec la Métropole de Rouen et la Région pour garantir une connexion des lignes de bus existantes aux aires de covoiturage.</t>
    </r>
  </si>
  <si>
    <r>
      <rPr>
        <b/>
        <sz val="11"/>
        <color theme="1"/>
        <rFont val="Calibri"/>
        <family val="2"/>
        <scheme val="minor"/>
      </rPr>
      <t>Faire des gares ferroviaires locales de véritables pôles d’échanges multimodaux en partenariat avec la Région, la SNCF et le SDE76 :</t>
    </r>
    <r>
      <rPr>
        <sz val="11"/>
        <color theme="1"/>
        <rFont val="Calibri"/>
        <family val="2"/>
        <scheme val="minor"/>
      </rPr>
      <t xml:space="preserve">
Faciliter l’accès et améliorer l’attractivité des gares ferroviaires ;
Installer des bornes de recharge électrique sur les parkings des gares ;
Mettre en place des stationnements vélos sécurisés (consignes) avant le 1er janvier 2024 (article 53 de la LOM) ;
Prendre en compte les gares ferroviaires  dans le déploiement des dispositifs de covoiturage Klaxit Mobilités et Covoit’ici, en lien avec l’action « Encourager le covoiturage par la mise en place d’infrastructures et de services dédiés ».</t>
    </r>
  </si>
  <si>
    <r>
      <rPr>
        <b/>
        <sz val="11"/>
        <color theme="1"/>
        <rFont val="Calibri"/>
        <family val="2"/>
        <scheme val="minor"/>
      </rPr>
      <t>Accroitre la fréquence des trains sur le territoire :</t>
    </r>
    <r>
      <rPr>
        <sz val="11"/>
        <color theme="1"/>
        <rFont val="Calibri"/>
        <family val="2"/>
        <scheme val="minor"/>
      </rPr>
      <t xml:space="preserve">
Mettre en avant la fréquentation importante des gares ferroviaires du territoire et leur potentiel de développement pour inciter la Région et la SNCF à augmenter la fréquence des lignes ferroviaires sur le territoire ;
Insister notamment sur la nécessité de développer l’offre sur l’axe prioritaire Rouen-Amiens.</t>
    </r>
  </si>
  <si>
    <r>
      <rPr>
        <b/>
        <sz val="11"/>
        <color theme="1"/>
        <rFont val="Calibri"/>
        <family val="2"/>
        <scheme val="minor"/>
      </rPr>
      <t>Réorganiser l’offre de transport en commun existante :</t>
    </r>
    <r>
      <rPr>
        <sz val="11"/>
        <color theme="1"/>
        <rFont val="Calibri"/>
        <family val="2"/>
        <scheme val="minor"/>
      </rPr>
      <t xml:space="preserve">
Analyser l’offre existante (Réseaux Nomad et Astuce) en vue de réorganiser les trajets et les horaires de certaines lignes de bus pour augmenter leur fréquentation.
Veiller à réorganiser cette offre en cohérence avec les autres offres de transport pour favoriser l’intermodalité.</t>
    </r>
  </si>
  <si>
    <r>
      <rPr>
        <b/>
        <sz val="11"/>
        <color theme="1"/>
        <rFont val="Calibri"/>
        <family val="2"/>
        <scheme val="minor"/>
      </rPr>
      <t>Créer de nouvelles lignes de transports en commun :</t>
    </r>
    <r>
      <rPr>
        <sz val="11"/>
        <color theme="1"/>
        <rFont val="Calibri"/>
        <family val="2"/>
        <scheme val="minor"/>
      </rPr>
      <t xml:space="preserve">
Profiter de la prise de compétences AOM de l’intercommunalité pour développer de nouvelle lignes de transport en commun sur le territoire ;
Assurer une complémentarité avec les réseaux Nomad de la Région et Astuce de la Métropole de Rouen ;
Proposer notamment des lignes assurant la connexion entre les pôles du territoire et permettant de desservir les communes alentours, en fonction des besoins de mobilité les plus importants ;
Concerter la population et les entreprises pour définir le maillage et la fréquence de cette nouvelle offre, en lien avec les actions « Optimiser les pratiques de mobilité dans les entreprises » et « Faciliter la connaissance, les échanges et la valorisation des bonnes pratiques des acteurs économiques locaux » ;
Faciliter l’intermodalité avec le train, le covoiturage et les modes doux.</t>
    </r>
  </si>
  <si>
    <r>
      <rPr>
        <b/>
        <sz val="11"/>
        <color theme="1"/>
        <rFont val="Calibri"/>
        <family val="2"/>
        <scheme val="minor"/>
      </rPr>
      <t>Créer un service de transport à la demande :</t>
    </r>
    <r>
      <rPr>
        <sz val="11"/>
        <color theme="1"/>
        <rFont val="Calibri"/>
        <family val="2"/>
        <scheme val="minor"/>
      </rPr>
      <t xml:space="preserve">
Mener une expérimentation pour répondre à un besoin particulier ou à une zone géographique spécifique dans un premier temps. 
Compléter l’offre de transports en commun locale par une offre de transport à la demande sur les zones plus rurales du territoire et pour un public ne bénéficiant pas d’alternative (public captif).</t>
    </r>
  </si>
  <si>
    <r>
      <rPr>
        <b/>
        <sz val="11"/>
        <color theme="1"/>
        <rFont val="Calibri"/>
        <family val="2"/>
        <scheme val="minor"/>
      </rPr>
      <t>Lancer un Plan Vélo intercommunal pour développer l’usage du vélo du quotidien :</t>
    </r>
    <r>
      <rPr>
        <sz val="11"/>
        <color theme="1"/>
        <rFont val="Calibri"/>
        <family val="2"/>
        <scheme val="minor"/>
      </rPr>
      <t xml:space="preserve">
Intégrer 3 volets à ce Plan Vélo : aménagements, services et communication.
Volet aménagements : planifier le développement cohérent d’un réseau cyclable locale continu, efficace et sécurisé avec du jalonnement, des aménagements en site propre ou des voies mixtes selon les configurations, mais aussi le développement du stationnement vélo. Le réseau doit permettre de desservir en priorité les principaux équipements générateurs de flux (écoles, entreprises, commerces…) ;
Volet services : accompagner l’essor du réseau cyclable avec l’écosystème nécessaire à la pratique du vélo du quotidien (réparation, vente, location, savoir rouler à vélo, équipements, aides…) ;
Volet communication : créer une véritable culture vélo et accompagner la mise en œuvre des aménagements et des services (événements, sensibilisation dans les écoles et les entreprises, communication dans les supports publics) ;
Concerter la population pour bénéficier d’une expertise de terrain ;
Concerter aussi les entreprises en lien avec les actions « Optimiser les pratiques de mobilité dans les entreprises » et « Faciliter la connaissance, les échanges et la valorisation des bonnes pratiques des acteurs économiques locaux » ;
Profiter des nombreux dispositifs financiers d’accompagnement existants : Fonds mobilités actives « Aménagements cyclables », dotations de l’Etat aux territoires, AVELO, Alvéole, ADMA…</t>
    </r>
  </si>
  <si>
    <r>
      <rPr>
        <b/>
        <sz val="11"/>
        <color theme="1"/>
        <rFont val="Calibri"/>
        <family val="2"/>
        <scheme val="minor"/>
      </rPr>
      <t>Attirer les nouveaux usagers potentiels en favorisant le test, l’achat et en montrant l’exemple :</t>
    </r>
    <r>
      <rPr>
        <sz val="11"/>
        <color theme="1"/>
        <rFont val="Calibri"/>
        <family val="2"/>
        <scheme val="minor"/>
      </rPr>
      <t xml:space="preserve">
Mettre en place une aide à l'achat de VAE conditionnée et complémentaire des dispositifs nationaux et régionaux ou initier un système de LLD pouvant bénéficier aux habitants ;
Expérimenter le vélo-partage pour permettre d’accéder aux gares et services sans recours à l’automobile ;
Promouvoir une image positive du vélo via la communication et l'exemplarité des élus et services des collectivités (en lien avec l’axe 6).</t>
    </r>
  </si>
  <si>
    <r>
      <rPr>
        <b/>
        <sz val="11"/>
        <color theme="1"/>
        <rFont val="Calibri"/>
        <family val="2"/>
        <scheme val="minor"/>
      </rPr>
      <t>Inciter les entreprises à réaliser des Plans de Mobilité Employeur (PDMe) et à coordonner leurs plans entre elles :</t>
    </r>
    <r>
      <rPr>
        <sz val="11"/>
        <color theme="1"/>
        <rFont val="Calibri"/>
        <family val="2"/>
        <scheme val="minor"/>
      </rPr>
      <t xml:space="preserve">
Rappeler aux entreprises comptant plus de 50 salariés sur un même site l’obligation d’insérer un volet mobilité dans leurs négociations salariales obligatoires avec les partenaires sociaux, et à défaut d’élaborer un PDMe ;
Inciter les principales entreprises du territoires, particulièrement celles des zones d’activité, à réaliser un PDMe et à coordonner leurs plans entre elles en y associant les petites et moyennes entreprises ;
En profiter pour communiquer aux entreprises les actions de mobilité menées par la CCICV, notamment dans le cadre du PCAET : incitation au télétravail, espaces de co-working, lancement de Klaxit Mobilités et Covoit’ici, Plan Vélo, incitation à l’écoconduite…</t>
    </r>
  </si>
  <si>
    <r>
      <rPr>
        <b/>
        <sz val="11"/>
        <color theme="1"/>
        <rFont val="Calibri"/>
        <family val="2"/>
        <scheme val="minor"/>
      </rPr>
      <t>Réaliser un diagnostic de mobilité des entreprises pour mieux connaitre leurs besoins :</t>
    </r>
    <r>
      <rPr>
        <sz val="11"/>
        <color theme="1"/>
        <rFont val="Calibri"/>
        <family val="2"/>
        <scheme val="minor"/>
      </rPr>
      <t xml:space="preserve">
Dans le cadre de l’élaboration du PdMS, des PDMe des entreprises et des actions du PCAET sur l’animation économique, concerter les entreprises du territoire pour faire remonter leurs besoins sur la mobilité et établir un diagnostic territorial ;
Utiliser ce diagnostic pour dimensionner les services de mobilité locaux ;
Etudier notamment l’opportunité de rétablir des collectes de salariés par navettes.</t>
    </r>
  </si>
  <si>
    <r>
      <rPr>
        <b/>
        <sz val="11"/>
        <color theme="1"/>
        <rFont val="Calibri"/>
        <family val="2"/>
        <scheme val="minor"/>
      </rPr>
      <t>Intégrer la mobilité scolaire dans la réalisation du Plan de mobilité simplifié :</t>
    </r>
    <r>
      <rPr>
        <sz val="11"/>
        <color theme="1"/>
        <rFont val="Calibri"/>
        <family val="2"/>
        <scheme val="minor"/>
      </rPr>
      <t xml:space="preserve">
Elaborer un diagnostic sur la mobilité scolaire ;
Mettre en place une méthodologie de développement des mobilités scolaires alternatives au niveau intercommunal, dont les communes peuvent se saisir de manière volontaire ;</t>
    </r>
  </si>
  <si>
    <r>
      <rPr>
        <b/>
        <sz val="11"/>
        <color theme="1"/>
        <rFont val="Calibri"/>
        <family val="2"/>
        <scheme val="minor"/>
      </rPr>
      <t xml:space="preserve">Développer, selon la structure des communes, des moyens de mobilité alternatifs pour les déplacements domicile-établissement scolaire : </t>
    </r>
    <r>
      <rPr>
        <sz val="11"/>
        <color theme="1"/>
        <rFont val="Calibri"/>
        <family val="2"/>
        <scheme val="minor"/>
      </rPr>
      <t xml:space="preserve">
Initier, avec les écoles, des Plans de mobilité facilitant notamment le covoiturage des enfants et les modes doux.
Envisager la mise en place de pédibus, papybus, vélobus, hippobus…</t>
    </r>
  </si>
  <si>
    <r>
      <rPr>
        <b/>
        <sz val="11"/>
        <color theme="1"/>
        <rFont val="Calibri"/>
        <family val="2"/>
        <scheme val="minor"/>
      </rPr>
      <t>Lancer un grand plan de sensibilisation et de formation à l’écoconduite en envisageant plusieurs possibilités inspirées d’autres territoires :</t>
    </r>
    <r>
      <rPr>
        <sz val="11"/>
        <color theme="1"/>
        <rFont val="Calibri"/>
        <family val="2"/>
        <scheme val="minor"/>
      </rPr>
      <t xml:space="preserve">
Inciter les fast-food, drive-in mais aussi les écoles, clubs sportifs, associations… à installer un affichage pour inciter les usagers à couper leur moteur ;
Développer la signalisation écoconduite ;
Afficher des messages en faveur de l’écoconduite sur les véhicules municipaux et de la Communauté ;
Offrir aux habitants des autocollants en gaveur de l’écoconduite, afin qu’ils les placent sur leur véhicule ;
Organiser des campagnes d’information - sensibilisation répétées, en faveur de l’écoconduite, sur tous les supports de communication de la CCICV ;
Mettre en ligne sur le site de la Communauté des logiciels et des vidéos pédagogiques sur l’écoconduite ;
Offrir des formations écoconduite aux habitants volontaires – notamment à l‘occasion de la semaine de la mobilité douce, du développement durable ou d’un « jour de l’environnement » ;
Agir avec les entreprises, pour qu’elles offrent également des formations écoconduites à leurs salariés ;
Travailler avec les assurances pour réduire le coût de ces formations, pour les habitants, les entreprises et pour les territoires ;
Organiser régulièrement des « Concours d’écoconduite ».</t>
    </r>
  </si>
  <si>
    <r>
      <rPr>
        <b/>
        <sz val="11"/>
        <color theme="1"/>
        <rFont val="Calibri"/>
        <family val="2"/>
        <scheme val="minor"/>
      </rPr>
      <t>Lancer un plan de déploiement de bornes de recharges électriques sur le territoire :</t>
    </r>
    <r>
      <rPr>
        <sz val="11"/>
        <color theme="1"/>
        <rFont val="Calibri"/>
        <family val="2"/>
        <scheme val="minor"/>
      </rPr>
      <t xml:space="preserve">
Dans un premier temps et dans le cadre du SDIRVE réalisé par le SDE76, étudier les besoins du territoire et définir les lieux de déploiement prioritaires en répondant à la concertation lancée par le SDE76 ;
Planifier le déploiement de bornes de recharge sur le patrimoine de la CCICV (pôles, ZAE communautaires…) ;
Etudier l'intérêt d'une action complémentaire au SDE76 via une SEML avec un opérateur privé et la mise en place de contrats longs pour la construction des infrastructures et le développement des services associés ;
Mieux faire connaître les lois permettant d’équiper de bornes de recharge électriques les parkings de l’habitat collectif ;
Sensibiliser également les entreprises et les administrations aux véhicules électriques.</t>
    </r>
  </si>
  <si>
    <r>
      <rPr>
        <b/>
        <sz val="11"/>
        <color theme="1"/>
        <rFont val="Calibri"/>
        <family val="2"/>
        <scheme val="minor"/>
      </rPr>
      <t>Expérimenter le développement de l'autopartage dans différentes configurations du territoire afin d'étudier l'adéquation besoin / service :</t>
    </r>
    <r>
      <rPr>
        <sz val="11"/>
        <color theme="1"/>
        <rFont val="Calibri"/>
        <family val="2"/>
        <scheme val="minor"/>
      </rPr>
      <t xml:space="preserve">
Les objectifs de l’autopartage sont les suivants :
Faciliter la multimodalité,
Déclencher la démotorisation des ménages en offrant une alternative à la seconde voiture,
Permettre des solutions ponctuelles pour l’accès à la ZFE-m.
Dans les communes qui s’y prêtent le mieux, expérimenter un système d’autopartage des véhicules communaux et intercommunaux les moins polluants  pour les habitants le week-end.</t>
    </r>
  </si>
  <si>
    <r>
      <rPr>
        <b/>
        <sz val="11"/>
        <color theme="1"/>
        <rFont val="Calibri"/>
        <family val="2"/>
        <scheme val="minor"/>
      </rPr>
      <t>Si le potentiel est réel, mettre en place un service d’autopartage de véhicules électriques dans les communes avec une ou plusieurs bornes de recharge électriques centrales :</t>
    </r>
    <r>
      <rPr>
        <sz val="11"/>
        <color theme="1"/>
        <rFont val="Calibri"/>
        <family val="2"/>
        <scheme val="minor"/>
      </rPr>
      <t xml:space="preserve">
S’inspirer de l’expérience d’autres territoires comme celle de Villerouge-Termenès et de la première phase d’expérimentation ;
Etudier au préalable le besoin du territoire et des habitants puis planifier le déploiement du service en démarrant dans les communes où le potentiel est le plus fort.</t>
    </r>
  </si>
  <si>
    <r>
      <rPr>
        <b/>
        <sz val="11"/>
        <color theme="1"/>
        <rFont val="Calibri"/>
        <family val="2"/>
        <scheme val="minor"/>
      </rPr>
      <t>Implanter une ou plusieurs stations GNV ou multi-énergies sur le territoire :</t>
    </r>
    <r>
      <rPr>
        <sz val="11"/>
        <color theme="1"/>
        <rFont val="Calibri"/>
        <family val="2"/>
        <scheme val="minor"/>
      </rPr>
      <t xml:space="preserve">
En partenariat avec GRDF, implanter une station GNV ou multi-énergies sur un axe passager du territoire ;
Mobiliser et concerter les entreprises locales qui souhaitent passer une partie de leur flotte de véhicules lourds au GNV pour dimensionner la station et définir sa localisation ;
Etudier la possibilité d’un déploiement plus important des stations GNV / multi-énergies.</t>
    </r>
  </si>
  <si>
    <r>
      <rPr>
        <b/>
        <sz val="11"/>
        <color theme="1"/>
        <rFont val="Calibri"/>
        <family val="2"/>
        <scheme val="minor"/>
      </rPr>
      <t>Réaliser un état des lieux des acteurs économiques du territoire et de leurs besoins :</t>
    </r>
    <r>
      <rPr>
        <sz val="11"/>
        <color theme="1"/>
        <rFont val="Calibri"/>
        <family val="2"/>
        <scheme val="minor"/>
      </rPr>
      <t xml:space="preserve">
Recenser les entreprises du territoire en partenariat avec la CCI, la CMA et les syndicats professionnels ;
Réaliser une enquête auprès des entreprises sur leur activité, leur nombre de salariés, leurs bonnes pratiques, la gestion de leurs déchets, leurs besoins de formation en matière climatique, leurs besoins en matière de mobilité…
Réaliser cette enquête en lien avec les autres actions du PCAET qui concernent les entreprises.</t>
    </r>
  </si>
  <si>
    <r>
      <rPr>
        <b/>
        <sz val="11"/>
        <color theme="1"/>
        <rFont val="Calibri"/>
        <family val="2"/>
        <scheme val="minor"/>
      </rPr>
      <t>Initier un Club d’entreprises RSE engagées en faveur du Climat facilitant les échanges, la transmission d’informations,  la sensibilisation et les retours d’expérience :</t>
    </r>
    <r>
      <rPr>
        <sz val="11"/>
        <color theme="1"/>
        <rFont val="Calibri"/>
        <family val="2"/>
        <scheme val="minor"/>
      </rPr>
      <t xml:space="preserve">
Organiser des rencontres avec des entreprises ayant engagé des actions fortes en matière climatique, afin de faire bénéficier les entreprises locales de retours d’expérience positifs – et rentables ;
Organiser des rencontres sur des thématiques précises en y associant d’autres types d’acteurs : Codev, associations, agriculteurs, syndicats, EPIC…
Renforcer l’information des acteurs sur les aides et accompagnements disponibles en lien avec l’action «Faire connaitre et faciliter l’accès aux entreprises des dispositifs d’accompagnement visant à réduire leur impact environnemental » ;</t>
    </r>
  </si>
  <si>
    <r>
      <rPr>
        <b/>
        <sz val="11"/>
        <color theme="1"/>
        <rFont val="Calibri"/>
        <family val="2"/>
        <scheme val="minor"/>
      </rPr>
      <t>Organiser une Journée de mobilisation des entreprises ouverte au public :</t>
    </r>
    <r>
      <rPr>
        <sz val="11"/>
        <color theme="1"/>
        <rFont val="Calibri"/>
        <family val="2"/>
        <scheme val="minor"/>
      </rPr>
      <t xml:space="preserve">
Inviter les entreprises de toute nature à venir se présenter, mettre en valeur leur savoir-faire, faire connaître leurs bonnes pratiques et débattre (colloque, etc.) ;
Mettre en valeur les entreprises locales les plus innovantes en matière climatique et environnementale.</t>
    </r>
  </si>
  <si>
    <r>
      <rPr>
        <b/>
        <sz val="11"/>
        <color theme="1"/>
        <rFont val="Calibri"/>
        <family val="2"/>
        <scheme val="minor"/>
      </rPr>
      <t>Créer un poste d’animateur économique du climat dans la CCICV :</t>
    </r>
    <r>
      <rPr>
        <sz val="11"/>
        <color theme="1"/>
        <rFont val="Calibri"/>
        <family val="2"/>
        <scheme val="minor"/>
      </rPr>
      <t xml:space="preserve">
Il sera chargé de dialoguer avec les entreprises, recenser leurs besoins, les mettre en réseau, les sensibiliser aux enjeux énergétiques et climatiques, de les informer et les conseiller.</t>
    </r>
  </si>
  <si>
    <r>
      <rPr>
        <b/>
        <sz val="11"/>
        <color theme="1"/>
        <rFont val="Calibri"/>
        <family val="2"/>
        <scheme val="minor"/>
      </rPr>
      <t>Informer les artisans, commerçants et entreprises des aides, labels et accompagnements existants pour la transition écologiques :</t>
    </r>
    <r>
      <rPr>
        <sz val="11"/>
        <color theme="1"/>
        <rFont val="Calibri"/>
        <family val="2"/>
        <scheme val="minor"/>
      </rPr>
      <t xml:space="preserve">
Faire connaitre les principaux dispositifs proposés localement par la CCI, la CMA, l’ADEME, les collectivités locales…
Renvoyer vers les plateformes existantes pour un recensement complet des aides et dispositifs : Aides entreprises.fr, les-aides.fr, agirpourlatransition.ademe.fr, sites des chambres consulaires…</t>
    </r>
  </si>
  <si>
    <r>
      <rPr>
        <b/>
        <sz val="11"/>
        <color theme="1"/>
        <rFont val="Calibri"/>
        <family val="2"/>
        <scheme val="minor"/>
      </rPr>
      <t>Initier des démarches d’aides et d’assistance aux entreprises souhaitant réduire leur impact carbone et environnemental :</t>
    </r>
    <r>
      <rPr>
        <sz val="11"/>
        <color theme="1"/>
        <rFont val="Calibri"/>
        <family val="2"/>
        <scheme val="minor"/>
      </rPr>
      <t xml:space="preserve">
En partenariat avec la CCI et la CMA, lancer une opération « Eco-défis », renouvelable annuellement, y compris pour les acteurs du tourisme et de la restauration ;
Initier avec l’ADEME une démarche « TPE-PME : gagnante à tous les coûts » ;
Développer des projets similaires et simultanés dans plusieurs entreprises à la fois et assurer un suivi mutualisé de ces projets.</t>
    </r>
  </si>
  <si>
    <r>
      <rPr>
        <b/>
        <sz val="11"/>
        <color theme="1"/>
        <rFont val="Calibri"/>
        <family val="2"/>
        <scheme val="minor"/>
      </rPr>
      <t>Offrir aux entreprises la possibilité de réaliser un bilan carbone à moindre coût et les accompagner dans leur mise en œuvre :</t>
    </r>
    <r>
      <rPr>
        <sz val="11"/>
        <color theme="1"/>
        <rFont val="Calibri"/>
        <family val="2"/>
        <scheme val="minor"/>
      </rPr>
      <t xml:space="preserve">
Envisager la possibilité de contractualiser avec un bureau d’études pour une offre mutualisée permettant d’offrir aux entreprises un bilan carbone à coût réduit ;
Travailler en partenariat avec la CCI, la CMA et l’ADEME.</t>
    </r>
  </si>
  <si>
    <r>
      <rPr>
        <b/>
        <sz val="11"/>
        <color theme="1"/>
        <rFont val="Calibri"/>
        <family val="2"/>
        <scheme val="minor"/>
      </rPr>
      <t>Poursuivre l’harmonisation du système de collecte et de gestion des déchets pour les professionnels :</t>
    </r>
    <r>
      <rPr>
        <sz val="11"/>
        <color theme="1"/>
        <rFont val="Calibri"/>
        <family val="2"/>
        <scheme val="minor"/>
      </rPr>
      <t xml:space="preserve">
Harmoniser la redevance spéciale pour tous les professionnels sur le territoire ;
En profiter pour informer les professionnels sur les obligations qui s’imposent à eux et inciter également les artisans à conventionner (avec la CCICV ou un prestataire privé) pour faciliter le recyclage de leurs déchets.</t>
    </r>
  </si>
  <si>
    <r>
      <rPr>
        <b/>
        <sz val="11"/>
        <color theme="1"/>
        <rFont val="Calibri"/>
        <family val="2"/>
        <scheme val="minor"/>
      </rPr>
      <t>Renforcer la communication sur les déchets auprès des habitants et des entreprises et insister sur la réduction des tonnages :</t>
    </r>
    <r>
      <rPr>
        <sz val="11"/>
        <color theme="1"/>
        <rFont val="Calibri"/>
        <family val="2"/>
        <scheme val="minor"/>
      </rPr>
      <t xml:space="preserve">
Renforcer la communication autour du label « Territoire zéro déchet zéro gaspillage » ;
Sensibiliser les habitants en multipliant les visites au SMEDAR ;
Organiser une sensibilisation des scolaires et conventionner avec l’association Vagabond.es de l’énergie pour des interventions ;
Par le biais des communes, inciter les restaurateurs à servir de plus petites portions pour limiter le gaspillage alimentaire ;
Sensibiliser les commerçants à la vente en vrac et soutenir les initiatives mutualisées visant à réduire les emballages, notamment plastique.</t>
    </r>
  </si>
  <si>
    <r>
      <rPr>
        <b/>
        <sz val="11"/>
        <color theme="1"/>
        <rFont val="Calibri"/>
        <family val="2"/>
        <scheme val="minor"/>
      </rPr>
      <t>Organiser un défi « Familles Zéro Déchet » :</t>
    </r>
    <r>
      <rPr>
        <sz val="11"/>
        <color theme="1"/>
        <rFont val="Calibri"/>
        <family val="2"/>
        <scheme val="minor"/>
      </rPr>
      <t xml:space="preserve">
Voir notamment : https://www.famillezerodechet.com/</t>
    </r>
  </si>
  <si>
    <r>
      <rPr>
        <b/>
        <sz val="11"/>
        <color theme="1"/>
        <rFont val="Calibri"/>
        <family val="2"/>
        <scheme val="minor"/>
      </rPr>
      <t>Modifier le système de financement de gestion des déchets et mettre en place une Redevance d'enlèvement des ordures ménagères (REOM) :</t>
    </r>
    <r>
      <rPr>
        <sz val="11"/>
        <color theme="1"/>
        <rFont val="Calibri"/>
        <family val="2"/>
        <scheme val="minor"/>
      </rPr>
      <t xml:space="preserve">
Initier la réflexion après les élections municipales de 2026.</t>
    </r>
  </si>
  <si>
    <r>
      <rPr>
        <b/>
        <sz val="11"/>
        <color theme="1"/>
        <rFont val="Calibri"/>
        <family val="2"/>
        <scheme val="minor"/>
      </rPr>
      <t>Créer une ressourcerie/recyclerie et revoir l’aménagement des déchèteries afin de faciliter le réemploi :</t>
    </r>
    <r>
      <rPr>
        <sz val="11"/>
        <color theme="1"/>
        <rFont val="Calibri"/>
        <family val="2"/>
        <scheme val="minor"/>
      </rPr>
      <t xml:space="preserve">
Poursuivre le projet de ressourcerie ;
Revoir le réaménagement des déchetteries pour faciliter le réemploi, en synergie avec le développement de la recyclerie et le dispositif SMEDAR-troc (déchets de chantier).</t>
    </r>
  </si>
  <si>
    <r>
      <rPr>
        <b/>
        <sz val="11"/>
        <color theme="1"/>
        <rFont val="Calibri"/>
        <family val="2"/>
        <scheme val="minor"/>
      </rPr>
      <t>Faciliter les échanges inter-entreprises autour de l’économie circulaire :</t>
    </r>
    <r>
      <rPr>
        <sz val="11"/>
        <color theme="1"/>
        <rFont val="Calibri"/>
        <family val="2"/>
        <scheme val="minor"/>
      </rPr>
      <t xml:space="preserve">
Organiser des rencontres croisées avec les entrepreneurs et entreprises locales autour de l’économie circulaire. Y associer d’autres types d’acteurs : associations, Ressourcerie…
Faire adhérer la CCICV, la CCI ou une association d’entreprises locales au réseau Synapse, Réseau national des acteurs de l’écologie industrielle et territoriale.</t>
    </r>
  </si>
  <si>
    <r>
      <rPr>
        <b/>
        <sz val="11"/>
        <color theme="1"/>
        <rFont val="Calibri"/>
        <family val="2"/>
        <scheme val="minor"/>
      </rPr>
      <t>Initier des mutualisations de moyens entre les entreprises du territoire :</t>
    </r>
    <r>
      <rPr>
        <sz val="11"/>
        <color theme="1"/>
        <rFont val="Calibri"/>
        <family val="2"/>
        <scheme val="minor"/>
      </rPr>
      <t xml:space="preserve">
Faciliter les échanges intra-territoriaux entre les acteurs investis et identifier de potentiels synergies à exploiter ;
Mettre en place des services mutualisés tels que le gardiennage, les transports, la logistique, les achats groupés, la gestion des déchets, l'entretien des espaces verts, la mutualisation d'équipements - machines, navettes, salles de réunion – les achats groupés - ou même le partage de compétences via des groupements d'employeurs…
Travailler également avec les associations de commerçants pour initier des mutualisations : achats groupés, livraisons…</t>
    </r>
  </si>
  <si>
    <r>
      <rPr>
        <b/>
        <sz val="11"/>
        <color theme="1"/>
        <rFont val="Calibri"/>
        <family val="2"/>
        <scheme val="minor"/>
      </rPr>
      <t>Développer le compostage à domicile en partenariat avec le SMEDAR :</t>
    </r>
    <r>
      <rPr>
        <sz val="11"/>
        <color theme="1"/>
        <rFont val="Calibri"/>
        <family val="2"/>
        <scheme val="minor"/>
      </rPr>
      <t xml:space="preserve">
Poursuivre la communication menée par le SMEDAR et la CCICV ;
Lancer une formation au compostage des déchets auprès de tous les habitants possédant un jardin et ceux en habitat collectif qui le souhaitent ;
Proposer des composteurs à coût réduit en complément du guide de fabrication de composteur proposé par le SMEDAR.</t>
    </r>
  </si>
  <si>
    <r>
      <rPr>
        <b/>
        <sz val="11"/>
        <color theme="1"/>
        <rFont val="Calibri"/>
        <family val="2"/>
        <scheme val="minor"/>
      </rPr>
      <t>Développer des circuits touristiques verts sur le territoire :</t>
    </r>
    <r>
      <rPr>
        <sz val="11"/>
        <color theme="1"/>
        <rFont val="Calibri"/>
        <family val="2"/>
        <scheme val="minor"/>
      </rPr>
      <t xml:space="preserve">
Mettre en place un schéma de la randonnée axé sur les circulations douces (marche, VTT, vélo de route, randonnée équestre…) et la mise en valeur des producteurs et artisans locaux, du patrimoine architectural, culturel et naturel ;
Développer des circuits thématiques : circuit de l’eau, découverte de la faune et de la flore, circuit de découverte des activités agricoles en partenariat avec la Chambre d’Agriculture…
Développer des outils et services numériques en complément des supports matériels prévus ;
Profiter de l’élaboration du Plan Vélo pour mener une réflexion sur la complémentarité entre l’offre touristique et utilitaire, en partenariat avec les acteurs concernés (département, SNCF).</t>
    </r>
  </si>
  <si>
    <r>
      <rPr>
        <b/>
        <sz val="11"/>
        <color theme="1"/>
        <rFont val="Calibri"/>
        <family val="2"/>
        <scheme val="minor"/>
      </rPr>
      <t>Sensibiliser, former et accompagner les acteurs du tourisme local dans des démarches de tourisme responsable :</t>
    </r>
    <r>
      <rPr>
        <sz val="11"/>
        <color theme="1"/>
        <rFont val="Calibri"/>
        <family val="2"/>
        <scheme val="minor"/>
      </rPr>
      <t xml:space="preserve">
Leur présenter l’ensemble des labels existants en matière de tourisme responsable : label slow tourisme, label accueil vélo, gite de France, Accueil paysan, Bienvenue à la Ferme…
Relayer les formations proposées par la Fédération nationale des organismes institutionnels de tourisme ;
Encourager l’adhésion à l'office de tourisme pour avoir accès à certains services dont des rencontres autour du tourisme vert ;
Développer une rubrique dédiée dans l’espace pro du site de l'office de tourisme.</t>
    </r>
  </si>
  <si>
    <r>
      <rPr>
        <b/>
        <sz val="11"/>
        <color theme="1"/>
        <rFont val="Calibri"/>
        <family val="2"/>
        <scheme val="minor"/>
      </rPr>
      <t>Développer le tourisme local et inciter les habitants à mieux connaître leur propre territoire :</t>
    </r>
    <r>
      <rPr>
        <sz val="11"/>
        <color theme="1"/>
        <rFont val="Calibri"/>
        <family val="2"/>
        <scheme val="minor"/>
      </rPr>
      <t xml:space="preserve">
Faire connaitre l’offre touristique locale existante via internet et des supports physiques, communiquer sur l’Office de tourisme Normandie Caux Vexin ;
Développer un réseau local de Greeters (proposition de visites et balades gratuites par des volontaires).</t>
    </r>
  </si>
  <si>
    <r>
      <rPr>
        <b/>
        <sz val="11"/>
        <color theme="1"/>
        <rFont val="Calibri"/>
        <family val="2"/>
        <scheme val="minor"/>
      </rPr>
      <t>Renforcer l’information des habitants sur les énergies renouvelables ainsi que sur les avantages de l’architecture  bioclimatique :</t>
    </r>
    <r>
      <rPr>
        <sz val="11"/>
        <color theme="1"/>
        <rFont val="Calibri"/>
        <family val="2"/>
        <scheme val="minor"/>
      </rPr>
      <t xml:space="preserve">
En lien avec l’action « Renforcer l’information et la sensibilisation sur les _x000B_questions de rénovation et de sobriété énergétiques (1/2) », éditer une plaquette pédagogique sur les énergies renouvelables et leurs avantages : solaire photovoltaïque et thermique, géothermie, méthanisation, éolien, bois-énergie mais aussi sur l’architecture bioclimatique (intégration dans l’environnement, puit canadien, ventilation double-flux…) ;
Profiter des événements locaux pour mettre en place des stands sur les EnR ;
Organiser des témoignages et des  retours d’expérience d’habitants ayant mis en place des installations d’énergies renouvelables (solaire thermique et photovoltaïque, pompes à chaleur, poêle à bois, architecture bioclimatique) ;
Communiquer largement sur le cadastre solaire réalisé par le SDE76 pour inciter les habitants à installer des panneaux solaires photovoltaïques et thermiques.</t>
    </r>
  </si>
  <si>
    <r>
      <rPr>
        <b/>
        <sz val="11"/>
        <color theme="1"/>
        <rFont val="Calibri"/>
        <family val="2"/>
        <scheme val="minor"/>
      </rPr>
      <t>Organiser des rencontres avec les architectes et les entreprises du bâtiment afin de les sensibiliser aux énergies renouvelables :</t>
    </r>
    <r>
      <rPr>
        <sz val="11"/>
        <color theme="1"/>
        <rFont val="Calibri"/>
        <family val="2"/>
        <scheme val="minor"/>
      </rPr>
      <t xml:space="preserve">
Confier l’organisation à l’animateur économique communautaire et convier également la CCI, la CMA, INHARI, le CAUE, des énergéticiens…;
Envisager des interventions de professionnels du secteur ; 
En profiter pour étudier les potentiels offerts par les turbines à vent au niveau de l’habitat individuel.</t>
    </r>
  </si>
  <si>
    <r>
      <rPr>
        <b/>
        <sz val="11"/>
        <color theme="1"/>
        <rFont val="Calibri"/>
        <family val="2"/>
        <scheme val="minor"/>
      </rPr>
      <t>Initier et favoriser les projets d’énergies renouvelables participatifs et citoyens :</t>
    </r>
    <r>
      <rPr>
        <sz val="11"/>
        <color theme="1"/>
        <rFont val="Calibri"/>
        <family val="2"/>
        <scheme val="minor"/>
      </rPr>
      <t xml:space="preserve">
Travailler en partenariat avec le réseau ECLORE (Réseau des Energies Citoyennes, Locales et Renouvelables en Normandie) et l’ADEME pour sensibiliser les citoyens et faire émerger des projets d’énergies renouvelables citoyennes ;
Profiter des événements locaux et de ceux organisés dans le cadre du PCAET ;
Exemple de ressource de l’ADEME : https://www.ademe.fr/collectivites-secteur-public/animer-territoire/mobiliser-acteurs-territoire/developpement-projets-denergie-renouvelables-a-gouvernance-locale</t>
    </r>
  </si>
  <si>
    <r>
      <rPr>
        <b/>
        <sz val="11"/>
        <color theme="1"/>
        <rFont val="Calibri"/>
        <family val="2"/>
        <scheme val="minor"/>
      </rPr>
      <t>Instaurer un cadre de développement pour les grands projets d’énergie renouvelable :</t>
    </r>
    <r>
      <rPr>
        <sz val="11"/>
        <color theme="1"/>
        <rFont val="Calibri"/>
        <family val="2"/>
        <scheme val="minor"/>
      </rPr>
      <t xml:space="preserve">
Assurer une politique d’information large et une parfaite transparence ;
Concerter de manière inclusive bien en amont des projets pour pacifier les débats ;
Accompagner l’insertion paysagère des projets et réduire au maximum leurs impacts sur l’environnement et la qualité de vie des habitants afin de garantir une meilleure acceptabilité par les riverains ;
Définir un cadre de développement territorial pour l'éolien et le photovoltaïque au sol avec des zones de développement et des zones de non développement, concerter les élus et la population pour cela.</t>
    </r>
  </si>
  <si>
    <r>
      <rPr>
        <b/>
        <sz val="11"/>
        <color theme="1"/>
        <rFont val="Calibri"/>
        <family val="2"/>
        <scheme val="minor"/>
      </rPr>
      <t>Envisager de réunir l’ensemble des études et de la politique locale en matière d’énergies renouvelables dans un Schéma Directeur des Energies :</t>
    </r>
    <r>
      <rPr>
        <sz val="11"/>
        <color theme="1"/>
        <rFont val="Calibri"/>
        <family val="2"/>
        <scheme val="minor"/>
      </rPr>
      <t xml:space="preserve">
Missionner le SDE76 pour l’appui technique sur ce Schéma Directeur des Energies.</t>
    </r>
  </si>
  <si>
    <r>
      <rPr>
        <b/>
        <sz val="11"/>
        <color theme="1"/>
        <rFont val="Calibri"/>
        <family val="2"/>
        <scheme val="minor"/>
      </rPr>
      <t>Initier un partenariat avec SDE76 et les communes pour favoriser le développement du solaire photovoltaïque sur toiture :</t>
    </r>
    <r>
      <rPr>
        <sz val="11"/>
        <color theme="1"/>
        <rFont val="Calibri"/>
        <family val="2"/>
        <scheme val="minor"/>
      </rPr>
      <t xml:space="preserve">
Diffuser largement le cadastre solaire réalisé par le SDE76, en lien avec l’action « Informer et communiquer sur les énergies renouvelables » ;
Effectuer un recensement des bâtiments industriels et commerciaux ainsi que des parkings pouvant accueillir des surfaces importantes de panneaux solaires photovoltaïques en se basant sur le cadastre solaire ;
Contacter leurs propriétaires et leur offrir des solutions clés en main développer du solaire sur toiture et/ou en ombrières.</t>
    </r>
  </si>
  <si>
    <r>
      <rPr>
        <b/>
        <sz val="11"/>
        <color theme="1"/>
        <rFont val="Calibri"/>
        <family val="2"/>
        <scheme val="minor"/>
      </rPr>
      <t>Développer le solaire photovoltaïque sur les friches industrielles et commerciales :</t>
    </r>
    <r>
      <rPr>
        <sz val="11"/>
        <color theme="1"/>
        <rFont val="Calibri"/>
        <family val="2"/>
        <scheme val="minor"/>
      </rPr>
      <t xml:space="preserve">
Recenser les friches industrielles et commerciales du territoire ;
Lancer des projets de ferme solaire lorsque c’est pertinent.</t>
    </r>
  </si>
  <si>
    <r>
      <rPr>
        <b/>
        <sz val="11"/>
        <color theme="1"/>
        <rFont val="Calibri"/>
        <family val="2"/>
        <scheme val="minor"/>
      </rPr>
      <t>Equiper les zones d’activités en solaire photovoltaïque et thermique :</t>
    </r>
    <r>
      <rPr>
        <sz val="11"/>
        <color theme="1"/>
        <rFont val="Calibri"/>
        <family val="2"/>
        <scheme val="minor"/>
      </rPr>
      <t xml:space="preserve">
Etudier les possibilités d’installation en partenariat avec le SDE76 et lancer des projets sur les bâtiments des zones d’activités ;
Envisager également la création d’ombrières solaires sur les parkings.</t>
    </r>
  </si>
  <si>
    <r>
      <rPr>
        <b/>
        <sz val="11"/>
        <color theme="1"/>
        <rFont val="Calibri"/>
        <family val="2"/>
        <scheme val="minor"/>
      </rPr>
      <t>Soutenir les exploitants agricoles souhaitant investir dans le solaire :</t>
    </r>
    <r>
      <rPr>
        <sz val="11"/>
        <color theme="1"/>
        <rFont val="Calibri"/>
        <family val="2"/>
        <scheme val="minor"/>
      </rPr>
      <t xml:space="preserve">
Proposer un accompagnement administratif et technique, sous réserve que les projets préservent véritablement une activité agricole sur les espaces concernés ;
Privilégier les installations sur les bâtiments et les friches non réhabilitables ;
Profiter des retours d’expérience de la CA sur l’agrivoltaïsme qui est engagée dans des expérimentations visant à apporter des références techniques et économiques.</t>
    </r>
  </si>
  <si>
    <r>
      <rPr>
        <b/>
        <sz val="11"/>
        <color theme="1"/>
        <rFont val="Calibri"/>
        <family val="2"/>
        <scheme val="minor"/>
      </rPr>
      <t>Développer des réseaux de chaleur avec des chaufferies bois-énergie :</t>
    </r>
    <r>
      <rPr>
        <sz val="11"/>
        <color theme="1"/>
        <rFont val="Calibri"/>
        <family val="2"/>
        <scheme val="minor"/>
      </rPr>
      <t xml:space="preserve">
Mettre en place un diagnostic de la ressource bois du territoire en travaillant en cohérence avec l’action « Favoriser une gestion durable des haies et des forêts » ;
Identifier les zones urbaines suffisamment denses pour créer des réseaux de chaleur, idéalement dans des zones encore chauffées au fioul ou au gaz ;
Lancer des études de faisabilité pour des projets spécifiques avec les communes volontaires en partenariat avec le SDE76 ;
Solliciter des aides de l’ADEME (Fonds Chaleur notamment).</t>
    </r>
  </si>
  <si>
    <r>
      <rPr>
        <b/>
        <sz val="11"/>
        <color theme="1"/>
        <rFont val="Calibri"/>
        <family val="2"/>
        <scheme val="minor"/>
      </rPr>
      <t>Soutenir les projets de méthanisation de taille raisonnable, en lien avec les activités agricoles locales et la gestion des déchets locaux :</t>
    </r>
    <r>
      <rPr>
        <sz val="11"/>
        <color theme="1"/>
        <rFont val="Calibri"/>
        <family val="2"/>
        <scheme val="minor"/>
      </rPr>
      <t xml:space="preserve">
Prendre en compte la future obligation de tri des biodéchets à la source et faire le lien avec l’action « Mieux valoriser les biodéchets » ;
Orienter vers le SDE76 pour l’accompagnement administratif et technique des projets de méthanisation ;
Veiller au respect du cadre développement défini dans le cadre de l’action « Définir une politique locale et partagée de développement des énergies renouvelables » ;
Faire connaitre et valoriser la charte « Métha’Normandie » (co-construite par la Région Normandie, l’ADEME, le SDEM50, le SDEC Énergie, le SIÈGE 27, le Te61, le SDE 76, Biomasse Normandie, la Chambre Régionale d’Agriculture, la DREAL, la DRAAF, GRDF, GRTgaz, ENERCOop Normandie, des élus locaux) pour favoriser le dialogue territorial et l’acceptabilité des projets ;
En partenariat avec GRDF, permettre l’identification de l’infrastructure gazière pour l’injection, acculturer les exploitants agricoles à la production de gaz vert et proposer des visites d’unités de méthanisation et des retours d’expérience.</t>
    </r>
  </si>
  <si>
    <r>
      <rPr>
        <b/>
        <sz val="11"/>
        <color theme="1"/>
        <rFont val="Calibri"/>
        <family val="2"/>
        <scheme val="minor"/>
      </rPr>
      <t>Lancer une étude sur le potentiel géothermique de surface et profond au niveau des zones d’activités du territoire :</t>
    </r>
    <r>
      <rPr>
        <sz val="11"/>
        <color theme="1"/>
        <rFont val="Calibri"/>
        <family val="2"/>
        <scheme val="minor"/>
      </rPr>
      <t xml:space="preserve">
Mener une étude précise sur les potentiels des zones d’activités et déterminer les plus adaptées pour y développer des équipements de géothermie de surface ou profonde couplés à des réseaux de chaleur ;
Sur la base de cette étude, lancer des projets avec un accompagnement administratif et technique du SDE76 ;
Solliciter des aides de l’ADEME (Fonds Chaleur notamment).</t>
    </r>
  </si>
  <si>
    <r>
      <rPr>
        <b/>
        <sz val="11"/>
        <color theme="1"/>
        <rFont val="Calibri"/>
        <family val="2"/>
        <scheme val="minor"/>
      </rPr>
      <t>Nommer un référent Climat dans chaque conseil municipal, relais communal du PCAET :</t>
    </r>
    <r>
      <rPr>
        <sz val="11"/>
        <color theme="1"/>
        <rFont val="Calibri"/>
        <family val="2"/>
        <scheme val="minor"/>
      </rPr>
      <t xml:space="preserve">
Leur donner la responsabilité d’être les relais des actions du PCAET au niveau communal, auprès des élus communaux mais aussi auprès des habitants et des autres acteurs.</t>
    </r>
  </si>
  <si>
    <r>
      <rPr>
        <b/>
        <sz val="11"/>
        <color theme="1"/>
        <rFont val="Calibri"/>
        <family val="2"/>
        <scheme val="minor"/>
      </rPr>
      <t>Proposer aux habitants les plus mobilisés d’accompagner l’action de leur commune, en devenant citoyens-référents Climat :</t>
    </r>
    <r>
      <rPr>
        <sz val="11"/>
        <color theme="1"/>
        <rFont val="Calibri"/>
        <family val="2"/>
        <scheme val="minor"/>
      </rPr>
      <t xml:space="preserve">
Les impliquer dans la mise en œuvre de certaines action du PCAET, notamment de communication au niveau communal ;
Leur proposer également de soutenir l’action de l’élu référent communal.</t>
    </r>
  </si>
  <si>
    <r>
      <rPr>
        <b/>
        <sz val="11"/>
        <color theme="1"/>
        <rFont val="Calibri"/>
        <family val="2"/>
        <scheme val="minor"/>
      </rPr>
      <t>Organiser des programmes de sensibilisation et de formation des élus et des agents communaux et intercommunaux sur les enjeux climat air énergie :</t>
    </r>
    <r>
      <rPr>
        <sz val="11"/>
        <color theme="1"/>
        <rFont val="Calibri"/>
        <family val="2"/>
        <scheme val="minor"/>
      </rPr>
      <t xml:space="preserve">
Décliner les programmes en fonction du poste de chacun, mais avec une sensibilisation générale constituant un socle de base pour tous les agents et élus ;
Offrir notamment une formation poussée aux élus communaux référents Climat ;
Organiser des visites de site, des conférences et des échanges avec des collectivités similaires sur ces sujets chaque année ;
Mettre en avant l’importance d’une prise en compte transversale de ces enjeux ;
En profiter pour former à la pratique des écogestes quotidiens ;
Mobiliser les entreprises, associations et institutions locales compétentes pour assurer ces sessions de formation et de sensibilisation.</t>
    </r>
  </si>
  <si>
    <r>
      <rPr>
        <b/>
        <sz val="11"/>
        <color theme="1"/>
        <rFont val="Calibri"/>
        <family val="2"/>
        <scheme val="minor"/>
      </rPr>
      <t>Conventionner avec le SDE76 pour faire intervenir un Conseiller en Energie Partagée (CEP), dont les missions seraient les suivantes :</t>
    </r>
    <r>
      <rPr>
        <sz val="11"/>
        <color theme="1"/>
        <rFont val="Calibri"/>
        <family val="2"/>
        <scheme val="minor"/>
      </rPr>
      <t xml:space="preserve">
Faire de la sensibilisation et de l’information ;
Réaliser un diagnostic de l’ensemble des bâtiments publics par commune ;
Faire des préconisations d’économie d’énergie ;
Aider à la recherche de financements ;
Accompagner les collectivités en phase travaux.</t>
    </r>
  </si>
  <si>
    <r>
      <rPr>
        <b/>
        <sz val="11"/>
        <color theme="1"/>
        <rFont val="Calibri"/>
        <family val="2"/>
        <scheme val="minor"/>
      </rPr>
      <t>Lancer un plan de rénovation mutualisé sur la base du diagnostic réalisé :</t>
    </r>
    <r>
      <rPr>
        <sz val="11"/>
        <color theme="1"/>
        <rFont val="Calibri"/>
        <family val="2"/>
        <scheme val="minor"/>
      </rPr>
      <t xml:space="preserve">
Cibler prioritairement les bâtiments les plus énergivores et les plus émetteurs de gaz à effet de serre ;
Grouper les travaux et les achats pour bénéficier de tarifs préférentiels et faciliter l’obtention de subventions ; 
Veiller au bordereau de dépôt des déchets des artisans.</t>
    </r>
  </si>
  <si>
    <r>
      <rPr>
        <b/>
        <sz val="11"/>
        <color theme="1"/>
        <rFont val="Calibri"/>
        <family val="2"/>
        <scheme val="minor"/>
      </rPr>
      <t>Réaliser un inventaire des bâtiments publics communaux et intercommunaux afin de :</t>
    </r>
    <r>
      <rPr>
        <sz val="11"/>
        <color theme="1"/>
        <rFont val="Calibri"/>
        <family val="2"/>
        <scheme val="minor"/>
      </rPr>
      <t xml:space="preserve">
Déterminer ceux pouvant héberger du solaire photovoltaïque, thermique et/ou une chaufferie bois et lancer un plan global d’investissement pour les en équiper ;
Equiper les bâtiments publics de système de récupération des eaux pluviales ;
Evaluer leurs usages actuels et envisager une redirection vers de nouveaux usages ;
Favoriser la mutualisation des bâtiments pour des fonctions et acteurs différents.</t>
    </r>
  </si>
  <si>
    <r>
      <rPr>
        <b/>
        <sz val="11"/>
        <color theme="1"/>
        <rFont val="Calibri"/>
        <family val="2"/>
        <scheme val="minor"/>
      </rPr>
      <t>Faire des futurs bâtiments publics des exemples en matière énergétique, climatique et de qualité de l’air :</t>
    </r>
    <r>
      <rPr>
        <sz val="11"/>
        <color theme="1"/>
        <rFont val="Calibri"/>
        <family val="2"/>
        <scheme val="minor"/>
      </rPr>
      <t xml:space="preserve">
Se servir de ces constructions pour sensibiliser le grand public.</t>
    </r>
  </si>
  <si>
    <r>
      <rPr>
        <b/>
        <sz val="11"/>
        <color theme="1"/>
        <rFont val="Calibri"/>
        <family val="2"/>
        <scheme val="minor"/>
      </rPr>
      <t>Renouveler les flottes de véhicules de manière exemplaire et optimiser leur gestion :</t>
    </r>
    <r>
      <rPr>
        <sz val="11"/>
        <color theme="1"/>
        <rFont val="Calibri"/>
        <family val="2"/>
        <scheme val="minor"/>
      </rPr>
      <t xml:space="preserve">
Rendre les flottes automobiles communales et intercommunales moins émettrices, en optant systématiquement pour des véhicules moins polluants lors du renouvellement du parc et de l’achat de nouveaux véhicules ;
Optimiser la gestion du parc de véhicules ;
Profiter de l’accompagnement du service Efficacité Energétique du SDE76.</t>
    </r>
  </si>
  <si>
    <r>
      <rPr>
        <b/>
        <sz val="11"/>
        <color theme="1"/>
        <rFont val="Calibri"/>
        <family val="2"/>
        <scheme val="minor"/>
      </rPr>
      <t>Réduire l’impact des déplacements des élus et agents des collectivités :</t>
    </r>
    <r>
      <rPr>
        <sz val="11"/>
        <color theme="1"/>
        <rFont val="Calibri"/>
        <family val="2"/>
        <scheme val="minor"/>
      </rPr>
      <t xml:space="preserve">
Lancer un plan de formation à l’écoconduite pour tous les élus et agents ;
Favoriser la transition vers les mobilités actives par l’appui à l’achat de VAE ou la mise en œuvre de LLD pours les agents (en lien avec l’action M3.1) ;
Communiquer dessus pour sensibiliser la population à l’écoconduite.</t>
    </r>
  </si>
  <si>
    <r>
      <rPr>
        <b/>
        <sz val="11"/>
        <color theme="1"/>
        <rFont val="Calibri"/>
        <family val="2"/>
        <scheme val="minor"/>
      </rPr>
      <t>Intégrer une trame noire dans la réalisation des PLUi :</t>
    </r>
    <r>
      <rPr>
        <sz val="11"/>
        <color theme="1"/>
        <rFont val="Calibri"/>
        <family val="2"/>
        <scheme val="minor"/>
      </rPr>
      <t xml:space="preserve">
Préserver les zones d’habitat de faunes nocturnes et les lieux d’observations nocturnes de la pollution lumineuse ;
Etudier notamment la possibilité de réduire les consommations énergétiques liées à l’éclairage des bâtiments publics comme les églises.</t>
    </r>
  </si>
  <si>
    <r>
      <rPr>
        <b/>
        <sz val="11"/>
        <color theme="1"/>
        <rFont val="Calibri"/>
        <family val="2"/>
        <scheme val="minor"/>
      </rPr>
      <t>Sensibiliser les habitants sur les questions d’éclairage public :</t>
    </r>
    <r>
      <rPr>
        <sz val="11"/>
        <color theme="1"/>
        <rFont val="Calibri"/>
        <family val="2"/>
        <scheme val="minor"/>
      </rPr>
      <t xml:space="preserve">
Sensibiliser les habitants à l’extinction de l’éclairage public une partie de la nuit,  à l’intérêt que cela représente en termes énergétique, écologique et financier ;
Rappeler que l’extinction n’aggrave pas l’insécurité.</t>
    </r>
  </si>
  <si>
    <r>
      <rPr>
        <b/>
        <sz val="11"/>
        <color theme="1"/>
        <rFont val="Calibri"/>
        <family val="2"/>
        <scheme val="minor"/>
      </rPr>
      <t>Elaborer une « Charte PCAET » engageant les communes et la CCICV à inclure des critères climatiques environnementaux forts dans leurs achats et appels d’offres :</t>
    </r>
    <r>
      <rPr>
        <sz val="11"/>
        <color theme="1"/>
        <rFont val="Calibri"/>
        <family val="2"/>
        <scheme val="minor"/>
      </rPr>
      <t xml:space="preserve">
Former les élus et les agents concernés afin de leur permettre d’inclure ces critères et de faire des choix efficients, sur le plan technique et juridique ; 
Informer largement les entreprises sur ces nouveaux critères.</t>
    </r>
  </si>
  <si>
    <t>Détails humains</t>
  </si>
  <si>
    <t>Détails financiers</t>
  </si>
  <si>
    <t>3 ETP (conseil de 1er niveau pour l’Espace Conseil France Rénov’)</t>
  </si>
  <si>
    <t>0,4 ETP (suivi des demandes et des dossiers)</t>
  </si>
  <si>
    <t>100 000 €/an (500 € par chaudière fioul) 
+ 10 000 €/an (50 € par cuve)</t>
  </si>
  <si>
    <t>0,1 ETP (animation et communication autour de la thermographie)</t>
  </si>
  <si>
    <t>Environ 50 000 €_x000B_(thermographie aérienne)</t>
  </si>
  <si>
    <t>0,2 ETP (communication) + 0,2 ETP (coordination programmes pédagogiques) + SLIME (à définir)</t>
  </si>
  <si>
    <t>4 000 €/an (plaquettes PCAET) + 6 000 €/an (événements) + environ 8 000 €/ménage (SLIME) principalement financé par des CEE</t>
  </si>
  <si>
    <t>A préciser</t>
  </si>
  <si>
    <t>0,4 ETP (intégration des critères, suivi et sensibilisation)</t>
  </si>
  <si>
    <t>A définir avec la CA</t>
  </si>
  <si>
    <t>Besoins ponctuels</t>
  </si>
  <si>
    <t>Formation des agents + conventions de partenariat (à préciser)</t>
  </si>
  <si>
    <t>0,2 ETP (animation et communication)</t>
  </si>
  <si>
    <t>10 000 €/an (communication et événements)</t>
  </si>
  <si>
    <t>1 ETP (suivi et animation du PAT)</t>
  </si>
  <si>
    <t>Environ 50 000 € (accompagnement PAT)</t>
  </si>
  <si>
    <t xml:space="preserve">Missions incluses dans le poste _x000B_d’animateur économique </t>
  </si>
  <si>
    <t>200 000 € par espace de coworking (réhabilitation bâtiment existant)</t>
  </si>
  <si>
    <t>0,2 ETP (suivi, animation et communication)</t>
  </si>
  <si>
    <t>A définir aves les acteurs concernés</t>
  </si>
  <si>
    <t>0,2 ETP (suivi)</t>
  </si>
  <si>
    <t>Environ 50 000 € (stationnements vélos)_x000B_+ coûts supportés par la SNCF et la Région</t>
  </si>
  <si>
    <t>A définir en fonction du  service proposé</t>
  </si>
  <si>
    <t>Environ 450 000 €/an pour un TAD « gare »</t>
  </si>
  <si>
    <t>0,4 ETP (suivi et animation)</t>
  </si>
  <si>
    <t>40 000 € (réalisation de l’étude) + 20 000 €/an (200 € par VAE) + 800 000 €/an (mise en œuvre du Plan Vélo)</t>
  </si>
  <si>
    <t>0,2 ETP (lancement et coordination des plans de mobilité scolaire)</t>
  </si>
  <si>
    <t>4 000 €/an (signalisation, communication, événements)</t>
  </si>
  <si>
    <t>A préciser (entre 3 000 et 4 000 € par borne)</t>
  </si>
  <si>
    <t>150 k€ (expérimentation du service d’autopartage : 6 VE, + 6 bornes + logiciel)</t>
  </si>
  <si>
    <t>1 ETP (animateur économique du climat)</t>
  </si>
  <si>
    <t>2000 €/an (animation, événements)</t>
  </si>
  <si>
    <t>0,4 ETP (harmonisation et REOM + sensibilisation + défis)</t>
  </si>
  <si>
    <t>4 000 €/an (communication et événements spécifiques aux déchets)</t>
  </si>
  <si>
    <t>0,6 ETP (mise en place du tri à la source et lien avec les agriculteurs)</t>
  </si>
  <si>
    <t>8 000 €/an (40 € par composteur)</t>
  </si>
  <si>
    <t>0,1 ETP (animation et communication)</t>
  </si>
  <si>
    <t>4 000 €/an (communication et événements spécifiques EnR)</t>
  </si>
  <si>
    <t>0,1 ETP (recensement, accompagnements, suivi des dossiers)</t>
  </si>
  <si>
    <t xml:space="preserve">Environ 35 000 000 €  d’investissement pour 45 MW d’installation au sol </t>
  </si>
  <si>
    <t>0,1 ETP (suivi des dossiers)</t>
  </si>
  <si>
    <t>Environ 1 000 000 € d’investissement par installation de taille moyenne (1 MW)</t>
  </si>
  <si>
    <t>1 ETP (suivi et animation du PCAET)</t>
  </si>
  <si>
    <t>10 000 €/an + mobiliser le DIFE _x000B_(formation des élus et des agents)</t>
  </si>
  <si>
    <t>1 ETP (CEP)</t>
  </si>
  <si>
    <t>A définir avec le CEP (rénovation énergétique des bâtiments)</t>
  </si>
  <si>
    <t>100 à 500 €/agent en fonction du format (formation écoconduite) + renouvellement des véhicules</t>
  </si>
  <si>
    <t>Besoins ponctuels (formation)</t>
  </si>
  <si>
    <t>Accompagner des opérations d‘auto-rénovation ou d’auto-construction en partenariat avec des artisans volontaires.</t>
  </si>
  <si>
    <t>Créer de nouvelles lignes de transports en commun</t>
  </si>
  <si>
    <t xml:space="preserve">Réaliser un diagnostic de mobilité des entreprises pour mieux connaitre leurs besoins </t>
  </si>
  <si>
    <t xml:space="preserve">Expérimenter le développement de l'autopartage dans différentes configurations du territoire afin d'étudier l'adéquation besoin / service </t>
  </si>
  <si>
    <t xml:space="preserve">Si le potentiel est réel, mettre en place un service d’autopartage de véhicules électriques dans les communes avec une ou plusieurs bornes de recharge électriques centrales </t>
  </si>
  <si>
    <t xml:space="preserve">Travailler avec les agriculteurs pour ouvrir un ou plusieurs espaces de dépôt de déchets verts pouvant leur fournir un engrais vert </t>
  </si>
  <si>
    <t xml:space="preserve">Poursuivre le développement de l’Espace Conseil France Rénov’ sur le territoire, assuré par INHARI, dans le cadre de la convention existante </t>
  </si>
  <si>
    <t xml:space="preserve">Renforcer la communication </t>
  </si>
  <si>
    <t xml:space="preserve">Réaliser une étude de faisabilité pour renforcer le dispositif à partir de 2024 </t>
  </si>
  <si>
    <t xml:space="preserve">Collaborer davantage avec les acteurs privés pour renforcer la filière locale de rénovation et favoriser les bonnes pratiques </t>
  </si>
  <si>
    <t xml:space="preserve">Proposer aux habitants la réalisation d’un bilan énergétique de leur habitation à coût réduit grâce à une offre mutualisée et la réalisation d’un marché avec un bureau d’étude </t>
  </si>
  <si>
    <t xml:space="preserve">Inciter au remplacement des chaudières au fioul par des modes chauffage bas-carbone (pompe à chaleur, bois-énergie) en abondant les aides existantes  </t>
  </si>
  <si>
    <t xml:space="preserve">Distribuer aux habitants des cuves de récupération des eaux pluviales en lien avec l’action prioritaire n°6 du GIEC Normand </t>
  </si>
  <si>
    <t xml:space="preserve">Editer des plaquettes pédagogiques sur les différentes thématiques du Plan Climat, rappelant les enjeux climatiques et permettant aux acteurs et aux citoyens de s’inscrire dans une démarche concrète et positive </t>
  </si>
  <si>
    <t xml:space="preserve">Présenter dans les journaux municipaux, les médias intercommunaux et les réseaux sociaux des dossiers pratiques « Energie et Habitat » réalisés au niveau communautaire </t>
  </si>
  <si>
    <t xml:space="preserve">Organiser dans les communes des rencontres ludiques de sensibilisation à la problématique Climat et à la rénovation énergétique </t>
  </si>
  <si>
    <t xml:space="preserve">Travailler avec les bailleurs sociaux et les CCAS afin d’identifier les personnes en situation de précarité énergétique, les former aux économies d’énergie et aux bons gestes et les encourager à assainir et isoler leurs logements </t>
  </si>
  <si>
    <t xml:space="preserve">Mettre en place des programmes pédagogiques autour du climat pour les jeunes </t>
  </si>
  <si>
    <t xml:space="preserve">Réaliser une thermographie aérienne, et s’en servir comme un outil de communication et de sensibilisation des habitants aux démarches d’amélioration de leur logement </t>
  </si>
  <si>
    <t xml:space="preserve">Identifier, sur cette base, les zones nécessitant une rénovation importante du bâti et organiser des balades thermiques largement médiatisées dans celles-ci </t>
  </si>
  <si>
    <t xml:space="preserve">Intégrer les nouvelles exigences réglementaires de consommation d’espace (ZAN 2050, loi Climat et Résilience) aux documents d’urbanisme (SCOT, PLUi) </t>
  </si>
  <si>
    <t xml:space="preserve">Intégrer aussi les enjeux énergétiques, climatiques et de biodiversité </t>
  </si>
  <si>
    <t xml:space="preserve">Intégrer un volet agricole qui facilite la diversification agricole du territoire </t>
  </si>
  <si>
    <t xml:space="preserve">Intégrer un cahier des charges avec des critères environnementaux pour les nouvelles entreprises qui s'installent dans les ZAC / ZAE </t>
  </si>
  <si>
    <t xml:space="preserve">Favoriser l’installation de commerces et services de proximité sur le territoire </t>
  </si>
  <si>
    <t xml:space="preserve">Mettre en place une convention cadre entre la CCICV et la Chambre d’Agriculture pour renforcer son action sur le territoire </t>
  </si>
  <si>
    <t xml:space="preserve">Inciter et soutenir les agriculteurs s’engageant dans une transition environnementale </t>
  </si>
  <si>
    <t xml:space="preserve">Mobiliser les différents acteurs du monde agricole afin d’établir des partenariats et de favoriser les échanges </t>
  </si>
  <si>
    <t xml:space="preserve">Favoriser des expérimentations de nouvelles techniques et de nouvelles semences et/ou cultures plus adaptées au conditions climatiques futures </t>
  </si>
  <si>
    <t xml:space="preserve">Mettre en place un Plan Haies avec la Chambre d’agriculture </t>
  </si>
  <si>
    <t xml:space="preserve">Inciter à la plantation d’arbres et à leur bonne gestion </t>
  </si>
  <si>
    <t xml:space="preserve">Développer une politique globale de gestion des espaces naturels plus respectueuse de la biodiversité </t>
  </si>
  <si>
    <t xml:space="preserve">Sensibiliser les propriétaires de jardin à la biodiversité et aux espèces locales </t>
  </si>
  <si>
    <t xml:space="preserve">Inciter les agriculteurs à mettre en place des aménagements de leurs exploitations favorisant la biodiversité </t>
  </si>
  <si>
    <t xml:space="preserve">Participer activement aux concertations des PAT de Rouen et du département et saisir les opportunités qui pourraient se présenter pour le territoire </t>
  </si>
  <si>
    <t xml:space="preserve">Mener une politique foncière agricole favorisant la diversification de l’agriculture locale </t>
  </si>
  <si>
    <t xml:space="preserve">Informer les collectivités et faire un point de situation sur la prise en compte des exigences de la loi Egalim dans la restauration collective </t>
  </si>
  <si>
    <t xml:space="preserve">Dans la continuité, inciter les communes à faire leur diagnostic de cantines </t>
  </si>
  <si>
    <t xml:space="preserve">Développer les échanges entre les agriculteurs et les consommateurs </t>
  </si>
  <si>
    <t xml:space="preserve">Faire connaitre les producteurs locaux </t>
  </si>
  <si>
    <t xml:space="preserve">Faciliter la commercialisation des produits locaux </t>
  </si>
  <si>
    <t xml:space="preserve">Lancer un Plan Alimentaire Territorial (PAT) en concertation avec tous les acteurs de la filière alimentaire locale </t>
  </si>
  <si>
    <t xml:space="preserve">Augmenter fortement la part du local et du bio dans la restauration collective </t>
  </si>
  <si>
    <t xml:space="preserve">Créer des espaces de vente mutualisés </t>
  </si>
  <si>
    <t xml:space="preserve">Inciter au télétravail dans les entreprises et les administrations </t>
  </si>
  <si>
    <t xml:space="preserve">Développer le télétravail dans les services communaux et communautaires </t>
  </si>
  <si>
    <t xml:space="preserve">Créer des espaces de coworking en adéquation avec les besoins des entreprises d’Inter Caux Vexin et des territoires voisins </t>
  </si>
  <si>
    <t xml:space="preserve">Elargir la réflexion autour des espaces de coworking pour développer des tiers-lieux </t>
  </si>
  <si>
    <t xml:space="preserve">Redévelopper les services du quotidien autour de ces espaces de coworking et tiers lieux </t>
  </si>
  <si>
    <t xml:space="preserve">Déployer l’application de covoiturage Klaxit Mobilités sur le territoire, en lien avec la Métropole de Rouen et les territoires voisins </t>
  </si>
  <si>
    <t xml:space="preserve">Expérimenter la mise en place d’une voie routière dédiée au covoiturage vers Rouen </t>
  </si>
  <si>
    <t xml:space="preserve">Développer Covoit’ici (système d’autostop / covoiturage sécurisé) le long des grandes lignes de déplacements </t>
  </si>
  <si>
    <t xml:space="preserve">Développer les infrastructures permettant de faciliter l’intermodalité vélo – transports en commun – covoiturage </t>
  </si>
  <si>
    <t xml:space="preserve">Faire des gares ferroviaires locales de véritables pôles d’échanges multimodaux en partenariat avec la Région, la SNCF et le SDE76 </t>
  </si>
  <si>
    <t xml:space="preserve">Accroitre la fréquence des trains sur le territoire </t>
  </si>
  <si>
    <t xml:space="preserve">Réorganiser l’offre de transport en commun existante </t>
  </si>
  <si>
    <t xml:space="preserve">Créer un service de transport à la demande </t>
  </si>
  <si>
    <t xml:space="preserve">Lancer un Plan Vélo intercommunal pour développer l’usage du vélo du quotidien </t>
  </si>
  <si>
    <t xml:space="preserve">Attirer les nouveaux usagers potentiels en favorisant le test, l’achat et en montrant l’exemple </t>
  </si>
  <si>
    <t xml:space="preserve">Inciter les entreprises à réaliser des Plans de Mobilité Employeur (PDMe) et à coordonner leurs plans entre elles </t>
  </si>
  <si>
    <t xml:space="preserve">Intégrer la mobilité scolaire dans la réalisation du Plan de mobilité simplifié </t>
  </si>
  <si>
    <t xml:space="preserve">Développer, selon la structure des communes, des moyens de mobilité alternatifs pour les déplacements domicile-établissement scolaire  </t>
  </si>
  <si>
    <t xml:space="preserve">Lancer un grand plan de sensibilisation et de formation à l’écoconduite en envisageant plusieurs possibilités inspirées d’autres territoires </t>
  </si>
  <si>
    <t xml:space="preserve">Lancer un plan de déploiement de bornes de recharges électriques sur le territoire </t>
  </si>
  <si>
    <t xml:space="preserve">Implanter une ou plusieurs stations GNV ou multi-énergies sur le territoire </t>
  </si>
  <si>
    <t xml:space="preserve">Réaliser un état des lieux des acteurs économiques du territoire et de leurs besoins </t>
  </si>
  <si>
    <t xml:space="preserve">Initier un Club d’entreprises RSE engagées en faveur du Climat facilitant les échanges, la transmission d’informations,  la sensibilisation et les retours d’expérience </t>
  </si>
  <si>
    <t xml:space="preserve">Organiser une Journée de mobilisation des entreprises ouverte au public </t>
  </si>
  <si>
    <t xml:space="preserve">Créer un poste d’animateur économique du climat dans la CCICV </t>
  </si>
  <si>
    <t xml:space="preserve">Informer les artisans, commerçants et entreprises des aides, labels et accompagnements existants pour la transition écologiques </t>
  </si>
  <si>
    <t xml:space="preserve">Initier des démarches d’aides et d’assistance aux entreprises souhaitant réduire leur impact carbone et environnemental </t>
  </si>
  <si>
    <t xml:space="preserve">Offrir aux entreprises la possibilité de réaliser un bilan carbone à moindre coût et les accompagner dans leur mise en œuvre </t>
  </si>
  <si>
    <t xml:space="preserve">Poursuivre l’harmonisation du système de collecte et de gestion des déchets pour les professionnels </t>
  </si>
  <si>
    <t xml:space="preserve">Renforcer la communication sur les déchets auprès des habitants et des entreprises et insister sur la réduction des tonnages </t>
  </si>
  <si>
    <t xml:space="preserve">Organiser un défi « Familles Zéro Déchet » </t>
  </si>
  <si>
    <t xml:space="preserve">Modifier le système de financement de gestion des déchets et mettre en place une Redevance d'enlèvement des ordures ménagères (REOM) </t>
  </si>
  <si>
    <t xml:space="preserve">Créer une ressourcerie/recyclerie et revoir l’aménagement des déchèteries afin de faciliter le réemploi </t>
  </si>
  <si>
    <t xml:space="preserve">Faciliter les échanges inter-entreprises autour de l’économie circulaire </t>
  </si>
  <si>
    <t xml:space="preserve">Initier des mutualisations de moyens entre les entreprises du territoire </t>
  </si>
  <si>
    <t xml:space="preserve">Etudier puis mettre en place une solution pour la généralisation du tri à la source des biodéchets et leur valorisation, rendue obligatoire au 31 décembre 2023 </t>
  </si>
  <si>
    <t xml:space="preserve">Développer le compostage à domicile en partenariat avec le SMEDAR </t>
  </si>
  <si>
    <t xml:space="preserve">Développer des circuits touristiques verts sur le territoire </t>
  </si>
  <si>
    <t xml:space="preserve">Sensibiliser, former et accompagner les acteurs du tourisme local dans des démarches de tourisme responsable </t>
  </si>
  <si>
    <t xml:space="preserve">Développer le tourisme local et inciter les habitants à mieux connaître leur propre territoire </t>
  </si>
  <si>
    <t xml:space="preserve">Renforcer l’information des habitants sur les énergies renouvelables ainsi que sur les avantages de l’architecture  bioclimatique </t>
  </si>
  <si>
    <t xml:space="preserve">Organiser des rencontres avec les architectes et les entreprises du bâtiment afin de les sensibiliser aux énergies renouvelables </t>
  </si>
  <si>
    <t xml:space="preserve">Initier et favoriser les projets d’énergies renouvelables participatifs et citoyens </t>
  </si>
  <si>
    <t xml:space="preserve">Instaurer un cadre de développement pour les grands projets d’énergie renouvelable </t>
  </si>
  <si>
    <t xml:space="preserve">Envisager de réunir l’ensemble des études et de la politique locale en matière d’énergies renouvelables dans un Schéma Directeur des Energies </t>
  </si>
  <si>
    <t xml:space="preserve">Initier un partenariat avec SDE76 et les communes pour favoriser le développement du solaire photovoltaïque sur toiture </t>
  </si>
  <si>
    <t xml:space="preserve">Développer le solaire photovoltaïque sur les friches industrielles et commerciales </t>
  </si>
  <si>
    <t xml:space="preserve">Equiper les zones d’activités en solaire photovoltaïque et thermique </t>
  </si>
  <si>
    <t xml:space="preserve">Par le biais de la Chambre d’agriculture, mener une action de sensibilisation pour identifier l’intérêt des acteurs sur la création d’une filière locale « bandes lignocellulosiques » </t>
  </si>
  <si>
    <t xml:space="preserve">Développer des réseaux de chaleur avec des chaufferies bois-énergie </t>
  </si>
  <si>
    <t xml:space="preserve">Soutenir les projets de méthanisation de taille raisonnable, en lien avec les activités agricoles locales et la gestion des déchets locaux </t>
  </si>
  <si>
    <t xml:space="preserve">Lancer une étude sur le potentiel géothermique de surface et profond au niveau des zones d’activités du territoire </t>
  </si>
  <si>
    <t xml:space="preserve">Nommer un référent Climat dans chaque conseil municipal, relais communal du PCAET </t>
  </si>
  <si>
    <t xml:space="preserve">Proposer aux habitants les plus mobilisés d’accompagner l’action de leur commune, en devenant citoyens-référents Climat </t>
  </si>
  <si>
    <t xml:space="preserve">Organiser des programmes de sensibilisation et de formation des élus et des agents communaux et intercommunaux sur les enjeux climat air énergie </t>
  </si>
  <si>
    <t xml:space="preserve">Conventionner avec le SDE76 pour faire intervenir un Conseiller en Energie Partagée (CEP), dont les missions seraient les suivantes </t>
  </si>
  <si>
    <t xml:space="preserve">Lancer un plan de rénovation mutualisé sur la base du diagnostic réalisé </t>
  </si>
  <si>
    <t xml:space="preserve">Réaliser un inventaire des bâtiments publics communaux et intercommunaux afin de </t>
  </si>
  <si>
    <t xml:space="preserve">Faire des futurs bâtiments publics des exemples en matière énergétique, climatique et de qualité de l’air </t>
  </si>
  <si>
    <t xml:space="preserve">Renouveler les flottes de véhicules de manière exemplaire et optimiser leur gestion </t>
  </si>
  <si>
    <t xml:space="preserve">Réduire l’impact des déplacements des élus et agents des collectivités </t>
  </si>
  <si>
    <t xml:space="preserve">Intégrer une trame noire dans la réalisation des PLUi </t>
  </si>
  <si>
    <t xml:space="preserve">Sensibiliser les habitants sur les questions d’éclairage public </t>
  </si>
  <si>
    <t xml:space="preserve">Elaborer une « Charte PCAET » engageant les communes et la CCICV à inclure des critères climatiques environnementaux forts dans leurs achats et appels d’offres </t>
  </si>
  <si>
    <r>
      <rPr>
        <b/>
        <sz val="11"/>
        <color theme="1"/>
        <rFont val="Calibri"/>
        <family val="2"/>
        <scheme val="minor"/>
      </rPr>
      <t>Mettre en place des programmes pédagogiques autour du climat pour les jeunes :</t>
    </r>
    <r>
      <rPr>
        <sz val="11"/>
        <color theme="1"/>
        <rFont val="Calibri"/>
        <family val="2"/>
        <scheme val="minor"/>
      </rPr>
      <t xml:space="preserve">
Travailler avec les établissements scolaires, les centres de loisir et avec le Conseil des Jeunes de chaque commune ;
Aborder la question sous l’angle de la qualité du logement et des « bons usages » à adopter pour faire face au changement climatique ;
Communiquer sur le programme « Watty à l’école » auprès des communes du territoire ;
Etudier la possibilité de bénéficier du dispositif CEE comme pour le programme « Watty à l ’école » (financement à 77%) et envisager une mutualisation avec d’autres EPCI
S’appuyer sur une exposition itinérante.</t>
    </r>
  </si>
  <si>
    <r>
      <rPr>
        <b/>
        <sz val="11"/>
        <color theme="1"/>
        <rFont val="Calibri"/>
        <family val="2"/>
        <scheme val="minor"/>
      </rPr>
      <t>Mettre en place un Plan Haies avec la Chambre d’agriculture :</t>
    </r>
    <r>
      <rPr>
        <sz val="11"/>
        <color theme="1"/>
        <rFont val="Calibri"/>
        <family val="2"/>
        <scheme val="minor"/>
      </rPr>
      <t xml:space="preserve">
Sensibiliser et informer les agriculteurs sur les haies, leurs intérêts écologiques et le lancement du Plan Haies ;
Fournir un appui à la plantation / rénovation des haies pour les publics volontaires (agriculteurs, gestionnaires de haies…) par le biais de divers dispositifs : chantiers clés en main avec l’aide de structures de formation locales (ex : MFR), opérations de commande groupée de plants, accompagnement individuel à la plantation avec un appui financier du CD76 ;
Développer des modes de valorisation locale des ressources bocagères, plusieurs voies pouvant être étudiées : bois-énergie en lien avec l’action EnR2.2., mise en place d’un marché local du Carbone et développement des prestations pour services environnementaux (PSE) en lien avec l’association Symbiose animée par la Chambre régionale d’agriculture, ressources pour l’élevage (fourrages, paillage, litière animale, protection des parcours…) ;
Veiller à intégrer la problématique de l’entretien des haies avec un modèle économique pérenne ;
Travailler en prestation de service avec les techniciens « boisement » du Pôle Territoire Environnement de la Chambre régionale et mobiliser des financements existants (Région, VIVEA, PRDAR) ;
Générer des marchés d’approvisionnement en bois et plaquettes de haies pour les chaudières communales.</t>
    </r>
  </si>
  <si>
    <r>
      <rPr>
        <b/>
        <sz val="11"/>
        <color theme="1"/>
        <rFont val="Calibri"/>
        <family val="2"/>
        <scheme val="minor"/>
      </rPr>
      <t xml:space="preserve">Inciter à la plantation d’arbres et à leur bonne gestion :
</t>
    </r>
    <r>
      <rPr>
        <sz val="11"/>
        <color theme="1"/>
        <rFont val="Calibri"/>
        <family val="2"/>
        <scheme val="minor"/>
      </rPr>
      <t>Inscrire dans le PLUi le fait de privilégier les clôtures végétales aux clôtures en plastique ou minérales ;
Inciter les communes et les particuliers à la plantation d’arbres dans l’espace public et dans les jardins ;
Accompagner les petits propriétaires dans la gestion de leurs parcelles en les redirigeant vers les acteurs compétents ;
Mieux faire respecter les obligations légales en matière de gestion des espaces forestiers, mettre notamment en place une Charte forestière assurant une gestion responsable des espaces boisés.</t>
    </r>
  </si>
  <si>
    <r>
      <rPr>
        <b/>
        <sz val="11"/>
        <color theme="1"/>
        <rFont val="Calibri"/>
        <family val="2"/>
        <scheme val="minor"/>
      </rPr>
      <t xml:space="preserve">Augmenter fortement la part du local et du bio dans la restauration collective :
</t>
    </r>
    <r>
      <rPr>
        <sz val="11"/>
        <color theme="1"/>
        <rFont val="Calibri"/>
        <family val="2"/>
        <scheme val="minor"/>
      </rPr>
      <t>Travailler avec la Chambre d’Agriculture afin d’établir des diagnostics d’approvisionnement des restaurants collectifs ;
Aider à mettre en place une politique d’achat groupés pour l’ensemble de la restauration collective du territoire afin d’assurer aux producteurs locaux une demande soutenue et pérenne ;
Soutenir en priorité la demande locale ;
En profiter pour développer une sensibilisation à l’alimentation décarbonée et à la réduction du gaspillage – notamment pour les scolaires.</t>
    </r>
  </si>
  <si>
    <t>Rappeler aux acteurs économiques la règlementation en vigueur en matière d’éclairage privé au sein des zones d’activités (y compris pour les panneaux publicitaires et enseignes).</t>
  </si>
  <si>
    <r>
      <rPr>
        <b/>
        <sz val="11"/>
        <color theme="1"/>
        <rFont val="Calibri"/>
        <family val="2"/>
        <scheme val="minor"/>
      </rPr>
      <t>Etudier puis mettre en place une solution pour la généralisation du tri à la source des biodéchets et leur valorisation, rendue obligatoire au 31 décembre 2023 :</t>
    </r>
    <r>
      <rPr>
        <sz val="11"/>
        <color theme="1"/>
        <rFont val="Calibri"/>
        <family val="2"/>
        <scheme val="minor"/>
      </rPr>
      <t xml:space="preserve">
Dans un premier temps, réaliser un parangonnage des solutions mises en place sur d’autres territoires similaires ;
Etudier la possibilité de développer le compostage à domicile ;
Lancer un questionnaire en ligne pour connaitre les habitudes des habitants en milieu rurale et estimer la production de biodéchets ;
Etudier la possibilité d’une valorisation par méthanisation et les réseaux à mettre en place à court terme pour la collecte des déchets fermentescibles, dans le strict respect de la législation ;
Profiter des aides de l’ADEME pour la réalisation d’une étude préalable et la mise en œuvre de la solution choisie.</t>
    </r>
  </si>
  <si>
    <r>
      <rPr>
        <b/>
        <sz val="11"/>
        <color theme="1"/>
        <rFont val="Calibri"/>
        <family val="2"/>
        <scheme val="minor"/>
      </rPr>
      <t>Travailler avec les agriculteurs pour ouvrir un ou plusieurs espaces de dépôt de déchets verts pouvant leur fournir un engrais vert :</t>
    </r>
    <r>
      <rPr>
        <sz val="11"/>
        <color theme="1"/>
        <rFont val="Calibri"/>
        <family val="2"/>
        <scheme val="minor"/>
      </rPr>
      <t xml:space="preserve">
Etudier les possibilités avec le SMEDAR pour éviter la création d’installations classées ;
Expérimenter des partenariats entre les collectivités (intercommunalité et communes), la CA et les agriculteurs pour la valorisation des déchets verts, dans la limite des possibilités restantes du fait du transfert de la compétence de traitement des déchets au SMEDAR ;
Veiller à un contrôle des déchets verts pour garantir un engrais vert de qualité, notamment à ce qu'il n'y ait pas de plastique.</t>
    </r>
  </si>
  <si>
    <r>
      <rPr>
        <b/>
        <sz val="11"/>
        <color theme="1"/>
        <rFont val="Calibri"/>
        <family val="2"/>
        <scheme val="minor"/>
      </rPr>
      <t>Par le biais de la Chambre d’agriculture et en lien avec l'action A1.2., mener une action de sensibilisation pour identifier l’intérêt des acteurs sur la création d’une filière locale « bandes lignocellulosiques » :</t>
    </r>
    <r>
      <rPr>
        <sz val="11"/>
        <color theme="1"/>
        <rFont val="Calibri"/>
        <family val="2"/>
        <scheme val="minor"/>
      </rPr>
      <t xml:space="preserve">
Envisager la valorisation de biomasse issue de plantations de saules ou de miscanthus en bandes, conciliant ainsi des enjeux environnementaux (lutte contre l’érosion, biodiversité) et des objectifs de production d’énergie ;
Evaluer l’intérêt des agriculteurs et acheteurs locaux pour le développement de cette filière locale en prenant en compte l’ensemble des valorisations possibles ;
Mener cette action en partenariat avec le CD76 et mesurer l’opportunité d’une étude plus fine sur le sujet.</t>
    </r>
  </si>
  <si>
    <t xml:space="preserve">Soutenir les exploitants agricoles et entreprises avec grandes toitures souhaitant investir dans le solaire </t>
  </si>
  <si>
    <r>
      <rPr>
        <b/>
        <sz val="11"/>
        <color rgb="FF000000"/>
        <rFont val="Calibri"/>
        <family val="2"/>
        <scheme val="minor"/>
      </rPr>
      <t>Action ponctuelle :</t>
    </r>
    <r>
      <rPr>
        <sz val="11"/>
        <color rgb="FF000000"/>
        <rFont val="Calibri"/>
        <family val="2"/>
        <scheme val="minor"/>
      </rPr>
      <t xml:space="preserve"> nécessitant moins de 0,5 ETP </t>
    </r>
  </si>
  <si>
    <r>
      <rPr>
        <b/>
        <sz val="11"/>
        <color rgb="FF000000"/>
        <rFont val="Calibri"/>
        <family val="2"/>
        <scheme val="minor"/>
      </rPr>
      <t>Action régulière :</t>
    </r>
    <r>
      <rPr>
        <sz val="11"/>
        <color rgb="FF000000"/>
        <rFont val="Calibri"/>
        <family val="2"/>
        <scheme val="minor"/>
      </rPr>
      <t xml:space="preserve"> besoins compris entre 0,5 et 1 ETP </t>
    </r>
  </si>
  <si>
    <r>
      <rPr>
        <b/>
        <sz val="11"/>
        <color rgb="FF000000"/>
        <rFont val="Calibri"/>
        <family val="2"/>
        <scheme val="minor"/>
      </rPr>
      <t>Action régulière et de grande échelle :</t>
    </r>
    <r>
      <rPr>
        <sz val="11"/>
        <color rgb="FF000000"/>
        <rFont val="Calibri"/>
        <family val="2"/>
        <scheme val="minor"/>
      </rPr>
      <t xml:space="preserve"> besoins &gt; 1 ETP d’ici la fin du volet Air-Energie-Climat</t>
    </r>
  </si>
  <si>
    <r>
      <t xml:space="preserve">Projet de base : </t>
    </r>
    <r>
      <rPr>
        <sz val="11"/>
        <color rgb="FF000000"/>
        <rFont val="Calibri"/>
        <family val="2"/>
        <scheme val="minor"/>
      </rPr>
      <t>Socle du PCAET, comprend les actions dont la mise en œuvre est certaine.</t>
    </r>
  </si>
  <si>
    <r>
      <t xml:space="preserve">Projet renforcé : </t>
    </r>
    <r>
      <rPr>
        <sz val="11"/>
        <color rgb="FF000000"/>
        <rFont val="Calibri"/>
        <family val="2"/>
        <scheme val="minor"/>
      </rPr>
      <t xml:space="preserve">Comprend les actions dont la mise en œuvre dépendra de la volonté politique et des moyens disponibles, en fonction des opportunités. </t>
    </r>
  </si>
  <si>
    <r>
      <t xml:space="preserve">Projet optimal : </t>
    </r>
    <r>
      <rPr>
        <sz val="11"/>
        <color rgb="FF000000"/>
        <rFont val="Calibri"/>
        <family val="2"/>
        <scheme val="minor"/>
      </rPr>
      <t>Comprend les actions onéreuses permettant d’atteindre un niveau d’ambition supérieur mais fortement dépendantes des moyens financiers disponibles.</t>
    </r>
  </si>
  <si>
    <t>Avancement 2022</t>
  </si>
  <si>
    <t>Avancement 2023</t>
  </si>
  <si>
    <t>Avancement 2024</t>
  </si>
  <si>
    <t>Avancement 2025</t>
  </si>
  <si>
    <t>Avancement 2026</t>
  </si>
  <si>
    <t>Avancement 2027</t>
  </si>
  <si>
    <t>Avancement 2028</t>
  </si>
  <si>
    <t>Démarrage</t>
  </si>
  <si>
    <t>En cours</t>
  </si>
  <si>
    <t>Terminée</t>
  </si>
  <si>
    <t>Non-démarrée</t>
  </si>
  <si>
    <t>En pause</t>
  </si>
  <si>
    <t>Nombre de projets de rénovation accompagnés</t>
  </si>
  <si>
    <t>Délai moyen entre les demandes de rénovation et les travaux</t>
  </si>
  <si>
    <t>400 par an</t>
  </si>
  <si>
    <t>Inférieur à 4 mois</t>
  </si>
  <si>
    <t>Nb de bilans énergétiques réalisés</t>
  </si>
  <si>
    <t>Nb d’aides attribuées</t>
  </si>
  <si>
    <t>Nb de cuves de récupération distribuées</t>
  </si>
  <si>
    <t>50 par an</t>
  </si>
  <si>
    <t>200 par an</t>
  </si>
  <si>
    <t>Nb de ménages ayant reçus les plaquettes</t>
  </si>
  <si>
    <t>Nb d’actions de communication PCAET</t>
  </si>
  <si>
    <t>Nb d’événements intégrant de la sensibilisation PCAET</t>
  </si>
  <si>
    <t>Etat du programme SLIME</t>
  </si>
  <si>
    <t>Nombre de jeunes touchés par le programme pédagogique</t>
  </si>
  <si>
    <t>100% des ménages (21 747 en 2018)</t>
  </si>
  <si>
    <t>Au moins 1 par mois</t>
  </si>
  <si>
    <t>100% des événements liés aux collectivités attirant plus de 500 visiteurs</t>
  </si>
  <si>
    <t>En cours de mise en œuvre</t>
  </si>
  <si>
    <t>100% des enfants scolarisés dans le primaire et le secondaire</t>
  </si>
  <si>
    <t>Ménages touchés par la communication sur la thermographie aérienne</t>
  </si>
  <si>
    <t>Nb de balades thermiques organisées</t>
  </si>
  <si>
    <t>100% des ménages</t>
  </si>
  <si>
    <t>Au moins 4 par an</t>
  </si>
  <si>
    <t>Intégration des mesures dans les documents d’urbanisme</t>
  </si>
  <si>
    <t>Nb d’habitants informés et sensibilisés</t>
  </si>
  <si>
    <t>Réalisée</t>
  </si>
  <si>
    <t>Nb d’agriculteurs investis dans le Plan Haies</t>
  </si>
  <si>
    <t>Part des espaces forestiers locaux signataires de la Charte forestière</t>
  </si>
  <si>
    <t>20% (environ 90 agriculteurs)</t>
  </si>
  <si>
    <t>80% de la surface forestière</t>
  </si>
  <si>
    <t>Nb d’agents d’entretien d’espaces verts formés</t>
  </si>
  <si>
    <t>Partenariat avec la LPO</t>
  </si>
  <si>
    <t>Partenariat avec l’APAD</t>
  </si>
  <si>
    <t>100% des agents</t>
  </si>
  <si>
    <t>Réalisé</t>
  </si>
  <si>
    <t>Taux de participation de la CCICV aux réunions des PAT</t>
  </si>
  <si>
    <t>Recensement  des projets agricoles et réservation de foncier dans les PLUi</t>
  </si>
  <si>
    <t>Nb d’opérations de communication</t>
  </si>
  <si>
    <t>Etat du marché estival</t>
  </si>
  <si>
    <t>Nb de diagnostics de cantine réalisés</t>
  </si>
  <si>
    <t>Au moins 6 par an</t>
  </si>
  <si>
    <t>Organisé chaque année</t>
  </si>
  <si>
    <t>20 communes couvertes</t>
  </si>
  <si>
    <t>Part du bio local dans la restauration collective</t>
  </si>
  <si>
    <t>Nb d’espaces de vente mutualisés</t>
  </si>
  <si>
    <t>Au moins 30%</t>
  </si>
  <si>
    <t>Au moins 3 en projets ou réalisés</t>
  </si>
  <si>
    <t>Nb d’entreprises dans les ZAE incitées à développer le télétravail</t>
  </si>
  <si>
    <t xml:space="preserve">Part du temps en télétravail pour les agents des collectivités qui le peuvent </t>
  </si>
  <si>
    <t>Au moins 20%</t>
  </si>
  <si>
    <t>Nb d’espaces de co-working</t>
  </si>
  <si>
    <t>Nb de tiers-lieux</t>
  </si>
  <si>
    <t>Au moins 3</t>
  </si>
  <si>
    <t xml:space="preserve">Nb d’utilisateurs réguliers de </t>
  </si>
  <si>
    <t>Klaxit et Covoit’ici</t>
  </si>
  <si>
    <t>Voie dédiée au covoiturage</t>
  </si>
  <si>
    <t>Nb de stationnements vélos par gare ferroviaire, aire de co-voiturage et principaux arrêts de bus</t>
  </si>
  <si>
    <t>Nb de bornes de recharge par gare</t>
  </si>
  <si>
    <t>Au moins 10</t>
  </si>
  <si>
    <t>Au moins 5</t>
  </si>
  <si>
    <t>Fréquence de passage des trains</t>
  </si>
  <si>
    <t>Réorganisation de l’offre de TEC</t>
  </si>
  <si>
    <t>Fréquentation des TEC</t>
  </si>
  <si>
    <t>Supérieure à celle de 2022</t>
  </si>
  <si>
    <t>Multiplication par 2 par rapport à 2018</t>
  </si>
  <si>
    <t>Nb de nouvelles lignes</t>
  </si>
  <si>
    <t xml:space="preserve">Part du territoire couvert par le TAD </t>
  </si>
  <si>
    <t>Au moins 3 (entre les pôles)</t>
  </si>
  <si>
    <t>100% des communes non couvertes par le réseau local de TEC</t>
  </si>
  <si>
    <t>Avancement du Plan Vélo</t>
  </si>
  <si>
    <t>Nombre d’aides VAE distribuées</t>
  </si>
  <si>
    <t>Réalisé et en cours de mise en œuvre</t>
  </si>
  <si>
    <t>100 par an</t>
  </si>
  <si>
    <t>Nb d’entreprises incitées à faire un PDMe</t>
  </si>
  <si>
    <t>Avancement du diagnostic de mobilité</t>
  </si>
  <si>
    <t>200 entreprises</t>
  </si>
  <si>
    <t xml:space="preserve">Nb d’établissements scolaires engagés sur les actions de mobilité </t>
  </si>
  <si>
    <t>Intégration de la mobilité scolaire dans le PMS</t>
  </si>
  <si>
    <t xml:space="preserve">100% des établissements du primaire et du secondaire </t>
  </si>
  <si>
    <t>Etat des lieux des acteurs économiques</t>
  </si>
  <si>
    <t>Nb de réunions du club d’entreprises</t>
  </si>
  <si>
    <t>Journée de mobilisation des entreprises</t>
  </si>
  <si>
    <t>1 par an</t>
  </si>
  <si>
    <t>Nb de familles participant au défi « Familles Zéro Déchet »</t>
  </si>
  <si>
    <t>Etat de la REOM</t>
  </si>
  <si>
    <t>10 par an</t>
  </si>
  <si>
    <t>En cours de mise en place</t>
  </si>
  <si>
    <t>Fréquentation de la ressourcerie</t>
  </si>
  <si>
    <t>Adhésion au réseau Synapse</t>
  </si>
  <si>
    <t>Nb de rencontre d’entreprises locales sur l’économie circulaire</t>
  </si>
  <si>
    <t>4 par an</t>
  </si>
  <si>
    <t>Nb de composteurs distribués</t>
  </si>
  <si>
    <t>Nb de dépôts de déchets verts</t>
  </si>
  <si>
    <t>Au moins</t>
  </si>
  <si>
    <t>Etat du Schéma de la randonnée</t>
  </si>
  <si>
    <t>Nombre d’établissements touristique bénéficiant d’un label vert</t>
  </si>
  <si>
    <t>Nb de greeters sur le territoire</t>
  </si>
  <si>
    <t>10 greeters</t>
  </si>
  <si>
    <t>Nb d’opérations communication</t>
  </si>
  <si>
    <t>Nb de rencontres inter-acteurs organisés</t>
  </si>
  <si>
    <t>Au moins 1 par an</t>
  </si>
  <si>
    <t>Partenariat avec le réseau ECLORE</t>
  </si>
  <si>
    <t>Etat de la politique de développement</t>
  </si>
  <si>
    <t>Réalisée et partagée</t>
  </si>
  <si>
    <t>Recensement des surfaces disponibles</t>
  </si>
  <si>
    <t>Nb d’agriculteurs accompagnés</t>
  </si>
  <si>
    <t>Centrale au sol de La Vaupalière</t>
  </si>
  <si>
    <t>30 agriculteurs</t>
  </si>
  <si>
    <t>En service</t>
  </si>
  <si>
    <t>Etude du potentiel géothermique</t>
  </si>
  <si>
    <t>AMI à destination des communes</t>
  </si>
  <si>
    <t>Nb d’élus référents Climat</t>
  </si>
  <si>
    <t xml:space="preserve">Nb de citoyens référents Climat </t>
  </si>
  <si>
    <t>Nb d’élus et agents sensibilisés et formés</t>
  </si>
  <si>
    <t>100% des élus et agents</t>
  </si>
  <si>
    <t>Etat du plan de rénovation</t>
  </si>
  <si>
    <t>Part de nouvelles constructions exemplaires</t>
  </si>
  <si>
    <t>Etabli et en cours de mise en œuvre</t>
  </si>
  <si>
    <t>Part de véhicules à faibles émissions</t>
  </si>
  <si>
    <t xml:space="preserve">Part du temps en télétravail </t>
  </si>
  <si>
    <t>Part des élus et agents formés à l’écoconduite</t>
  </si>
  <si>
    <t>100% des véhicules renouvelés</t>
  </si>
  <si>
    <t>20% pour les agents qui le peuvent</t>
  </si>
  <si>
    <t>Intégration de trames noires dans les PLUi</t>
  </si>
  <si>
    <t>Plan de rénovation et d’extinction de l’éclairage public</t>
  </si>
  <si>
    <t>Valeur 2023</t>
  </si>
  <si>
    <t>Valeur 2024</t>
  </si>
  <si>
    <t>Valeur 2025</t>
  </si>
  <si>
    <t>Valeur 2026</t>
  </si>
  <si>
    <t>Valeur 2027</t>
  </si>
  <si>
    <t>Valeur 2028</t>
  </si>
  <si>
    <t>Valeur initiale</t>
  </si>
  <si>
    <t>2022 (ETP)</t>
  </si>
  <si>
    <t>2022 (€)</t>
  </si>
  <si>
    <t>2023 (ETP)</t>
  </si>
  <si>
    <t>2023 (€)</t>
  </si>
  <si>
    <t>2024 (ETP)</t>
  </si>
  <si>
    <t>2024 (€)</t>
  </si>
  <si>
    <t>2025 (€)</t>
  </si>
  <si>
    <t>2025 (ETP)</t>
  </si>
  <si>
    <t>2026 (€)</t>
  </si>
  <si>
    <t>2026 (ETP)</t>
  </si>
  <si>
    <t>2027 (ETP)</t>
  </si>
  <si>
    <t>2027 (€)</t>
  </si>
  <si>
    <t>2028 (ETP)</t>
  </si>
  <si>
    <t>2028 (€)</t>
  </si>
  <si>
    <t>Indicateur de résultat</t>
  </si>
  <si>
    <t>Emissions de gaz à effet de serre du résidentiel</t>
  </si>
  <si>
    <t>Consommation d'énergie du résidentiel</t>
  </si>
  <si>
    <t>Nombre de logements rénovés (DPE A ou B)</t>
  </si>
  <si>
    <t>Consommation de fioul dans le résidentiel</t>
  </si>
  <si>
    <t>44 300 tC02e</t>
  </si>
  <si>
    <t>394 GWh</t>
  </si>
  <si>
    <t>780 par an</t>
  </si>
  <si>
    <t>72,8 GWh</t>
  </si>
  <si>
    <t>74 010 tCO2e</t>
  </si>
  <si>
    <t>471 GWh</t>
  </si>
  <si>
    <t>117 GWh</t>
  </si>
  <si>
    <t>Rythme d'artificialisation</t>
  </si>
  <si>
    <t>Division par 2 par rapport à la décennie passée</t>
  </si>
  <si>
    <t>Score HVN du territoire</t>
  </si>
  <si>
    <t>Emissions de gaz à effet de serre du secteur agricole</t>
  </si>
  <si>
    <t>Consommation d’énergie du secteur agricole</t>
  </si>
  <si>
    <t>Séquestration carbone supplémentaire</t>
  </si>
  <si>
    <t>kml de haies plantées et gérées durablement (en lien avec l’objectif de séquestration précédent)</t>
  </si>
  <si>
    <t>6 000 tCO2e en plus par rapport à 2018</t>
  </si>
  <si>
    <t>Critères de la loi EGALIM</t>
  </si>
  <si>
    <t>% de la SAU bio</t>
  </si>
  <si>
    <t>Nb d’exploitations commercialisant dans les filières de proximité ou en circuits courts</t>
  </si>
  <si>
    <t>Au moins 50% de produits de qualité durables dont 20% bio en restauration collective</t>
  </si>
  <si>
    <t>Trafic routier sur les principaux axes</t>
  </si>
  <si>
    <t>Consommation d’énergie du transport routier</t>
  </si>
  <si>
    <t>Emissions de gaz à effet de serre du transport routier</t>
  </si>
  <si>
    <t>Taux d’occupation des voitures</t>
  </si>
  <si>
    <t>Nb d’entreprises engagées dans un PDMe</t>
  </si>
  <si>
    <t>Part de véhicules électriques dans le parc auto</t>
  </si>
  <si>
    <t>Consommation d’énergie du secteur industriel</t>
  </si>
  <si>
    <t>Consommation d’énergie du secteur tertiaire</t>
  </si>
  <si>
    <t>Emissions de gaz à effet de serre de l’industrie</t>
  </si>
  <si>
    <t>Emissions de gaz à effet de serre du  tertiaire</t>
  </si>
  <si>
    <t>Consommation de fioul dans le tertiaire</t>
  </si>
  <si>
    <t>Nombre d’entreprises investies (membres du club ou faisant l’objet d’un accompagnement)</t>
  </si>
  <si>
    <t>Quantité d’ordures ménagères résiduelles collectées</t>
  </si>
  <si>
    <t>Baisse de 3% par rapport à 2018</t>
  </si>
  <si>
    <t>Quantité de déchets collectés totaux</t>
  </si>
  <si>
    <t>Emissions de gaz à effet de serre du secteur des déchets</t>
  </si>
  <si>
    <t>Nb d’acteurs touristiques engagés (label ou accompagnement)</t>
  </si>
  <si>
    <t>Politique de déploiement des EnR</t>
  </si>
  <si>
    <t>Respectée</t>
  </si>
  <si>
    <t>Nombre de ménages touchés par la communication</t>
  </si>
  <si>
    <t>Production du solaire photovoltaïque</t>
  </si>
  <si>
    <t xml:space="preserve">Production de biogaz à partir de la méthanisation </t>
  </si>
  <si>
    <t>Production d’électricité à partir de l’éolien</t>
  </si>
  <si>
    <t>Production de chaleur à partir de la géothermie</t>
  </si>
  <si>
    <t>Production de chaleur issue de biomasse solide</t>
  </si>
  <si>
    <t>Nombre d’ETP recrutés dans la CCICV pour le PCAET</t>
  </si>
  <si>
    <t>Nombre d’élus référents Climat</t>
  </si>
  <si>
    <t xml:space="preserve">Nombre de citoyens référents Climat </t>
  </si>
  <si>
    <t>Consommation d’énergie de l’intercommunalité et des communes</t>
  </si>
  <si>
    <t>Emissions de gaz à effet de serre de l’intercommunalité et des communes</t>
  </si>
  <si>
    <t>Production d’énergie renouvelable des collectivités</t>
  </si>
  <si>
    <t>A définir avec le CEP</t>
  </si>
  <si>
    <t>178 100 tCO2e</t>
  </si>
  <si>
    <t>50 GWh</t>
  </si>
  <si>
    <t>158 700 tCO2e</t>
  </si>
  <si>
    <t>42 GWh</t>
  </si>
  <si>
    <t>400 kml 
(15 tCO2e/kml/an  séquestrés)</t>
  </si>
  <si>
    <t>320 GWh</t>
  </si>
  <si>
    <t>256 GWh</t>
  </si>
  <si>
    <t>86 800 tCO2e</t>
  </si>
  <si>
    <t>67 100 tCO2e</t>
  </si>
  <si>
    <t>Estimation à 1,4
 (à affiner)</t>
  </si>
  <si>
    <t>Part modale des transports en commun</t>
  </si>
  <si>
    <t>Part modale des modes actifs </t>
  </si>
  <si>
    <t>120 GWh</t>
  </si>
  <si>
    <t>123 GWh</t>
  </si>
  <si>
    <t>17 300 tCO2e</t>
  </si>
  <si>
    <t>22 500 tCO2e</t>
  </si>
  <si>
    <t>46 GWh</t>
  </si>
  <si>
    <t>99 GWh</t>
  </si>
  <si>
    <t>101 GWh</t>
  </si>
  <si>
    <t>11 000 tCO2e</t>
  </si>
  <si>
    <t>12 800 tCO2e</t>
  </si>
  <si>
    <t xml:space="preserve">27 GWh </t>
  </si>
  <si>
    <t>Diminution de 30% par 
rapport à 2018</t>
  </si>
  <si>
    <t>280 tCO2e</t>
  </si>
  <si>
    <t>210 tCO2e</t>
  </si>
  <si>
    <t>100% des ménages 
(soit 21 747 en 2018)</t>
  </si>
  <si>
    <t>1,8 GWh</t>
  </si>
  <si>
    <t>0 GWh</t>
  </si>
  <si>
    <t>26,4 GWh</t>
  </si>
  <si>
    <t>10,8 GWh</t>
  </si>
  <si>
    <t>93,6 GWh</t>
  </si>
  <si>
    <t>57 GWh</t>
  </si>
  <si>
    <t>20 GWh</t>
  </si>
  <si>
    <t>25,7 GWh</t>
  </si>
  <si>
    <t xml:space="preserve">114 GWh </t>
  </si>
  <si>
    <t>Au moins 2 
(3 si réalisation d’un PAT)</t>
  </si>
  <si>
    <t>Année :</t>
  </si>
  <si>
    <t>Suivi des actions</t>
  </si>
  <si>
    <t>Suivi des mesures</t>
  </si>
  <si>
    <t>Indictateur de suivi</t>
  </si>
  <si>
    <t>Moyens humains actions</t>
  </si>
  <si>
    <t>Moyens humains mesures</t>
  </si>
  <si>
    <t>Moyens financiers actions</t>
  </si>
  <si>
    <t>Moyens financiers mesures</t>
  </si>
  <si>
    <t>Avancement actions</t>
  </si>
  <si>
    <t>Avancement mesures</t>
  </si>
  <si>
    <t>TOTAL</t>
  </si>
  <si>
    <t>Suivi du niveau de renseignement des indicateurs</t>
  </si>
  <si>
    <t>Suivi de l'avancement des actions et mesures</t>
  </si>
  <si>
    <t>Annulée</t>
  </si>
  <si>
    <t>&lt;--  Choisir l'année à afficher avec la liste déroulante</t>
  </si>
  <si>
    <t>Source de la donnée</t>
  </si>
  <si>
    <t>ORECAN</t>
  </si>
  <si>
    <t>Outil ALDO de l'ADEME + calcul à partir des nouvelles pratiques mises en œuvre</t>
  </si>
  <si>
    <t>Suivi des DPE (ADEME) + suivi des rénovations (Espace Conseil France Rénov')</t>
  </si>
  <si>
    <t>Obseravtoire de l'artificialisation (CEREMA) + CCICV</t>
  </si>
  <si>
    <t>Outil en ligne CRATer (Les Greners d'abondance)</t>
  </si>
  <si>
    <t>Suivi de la mise en œuvre de l'action (Chambre d'Agriculture)</t>
  </si>
  <si>
    <t>Taux de couverture théorique local des besoins en fruits et légumes</t>
  </si>
  <si>
    <t>Suivi CCICV et communes</t>
  </si>
  <si>
    <t>Suivi de la mise en œuvre de l'action (CCICV, Chambre d'Agriculture)</t>
  </si>
  <si>
    <t>Département de Seine-Maritime + comptages routiers locaux</t>
  </si>
  <si>
    <t>Enquête mobilité des personnes (SDES-INSEE) + enquêtes locales</t>
  </si>
  <si>
    <t>Recencement de la population (INSEE) - déplacements domicile-travail</t>
  </si>
  <si>
    <t>Données sur le parc automobile français (SDES)</t>
  </si>
  <si>
    <t>Suivi de la mise en œuvre de l'action (CCICV)</t>
  </si>
  <si>
    <t>Suivi de la mise en œuvre de l'action (CCICV, CCI, CMA)</t>
  </si>
  <si>
    <t>CCICV et SMEDAR</t>
  </si>
  <si>
    <t>CCICV et office de tourisme</t>
  </si>
  <si>
    <t>CCICV, CEP</t>
  </si>
  <si>
    <t>A quoi sert cet outil ?</t>
  </si>
  <si>
    <t>A remplir puis à mettre en police blanc</t>
  </si>
  <si>
    <t xml:space="preserve">Nom du territoire : </t>
  </si>
  <si>
    <t>PCAET Gally Mauldre</t>
  </si>
  <si>
    <t>Abréviation :</t>
  </si>
  <si>
    <t>PR</t>
  </si>
  <si>
    <r>
      <t xml:space="preserve">Ce tableur peut être utilisé pour réaliser le </t>
    </r>
    <r>
      <rPr>
        <b/>
        <sz val="10"/>
        <color theme="1"/>
        <rFont val="Calibri Light"/>
        <family val="2"/>
        <scheme val="major"/>
      </rPr>
      <t xml:space="preserve">suivi de la mise en œuvre du PCAET et de ses impacts. 
</t>
    </r>
    <r>
      <rPr>
        <sz val="10"/>
        <color theme="1"/>
        <rFont val="Calibri Light"/>
        <family val="2"/>
        <scheme val="major"/>
      </rPr>
      <t>Il permet de caractériser l'état d'avancement des actions et mesures, de comparer les indicateurs relevés aux objectifs opérationnels et de résultats fixés en amont, de suivre les moyens humains et financiers engagés, d'identifier rapidement les points de blocage et d'offir une vision globale de l'avancement du PCAET. La réalisation d'un tel suivi est essentielle à la bonne mise en œuvre du plan d'actions et à son partage à l'ensemble des parties prenantes.
Le suivi régulier de l'avancement des actions est, de plus, un préalable important à l'évaluation réglementaire à mi-parcours du PCAET</t>
    </r>
  </si>
  <si>
    <t>Comment utiliser cet outil ?</t>
  </si>
  <si>
    <r>
      <rPr>
        <b/>
        <sz val="10"/>
        <color theme="1"/>
        <rFont val="Calibri Light"/>
        <family val="2"/>
        <scheme val="major"/>
      </rPr>
      <t xml:space="preserve">Onglets Suivi </t>
    </r>
    <r>
      <rPr>
        <sz val="10"/>
        <color theme="1"/>
        <rFont val="Calibri Light"/>
        <family val="2"/>
        <scheme val="major"/>
      </rPr>
      <t xml:space="preserve">: entre 1 et 4 indicateurs de suivi pour chaque action. </t>
    </r>
    <r>
      <rPr>
        <b/>
        <sz val="10"/>
        <color theme="1"/>
        <rFont val="Calibri Light"/>
        <family val="2"/>
        <scheme val="major"/>
      </rPr>
      <t xml:space="preserve">Onglet à remplir chaque année. </t>
    </r>
  </si>
  <si>
    <r>
      <t xml:space="preserve">Onglet Moyens humains-financiers : </t>
    </r>
    <r>
      <rPr>
        <sz val="10"/>
        <color theme="1"/>
        <rFont val="Calibri Light"/>
        <family val="2"/>
        <scheme val="major"/>
      </rPr>
      <t>moyens humains et financiers mis en œuvre par action et/ou mesure.</t>
    </r>
    <r>
      <rPr>
        <b/>
        <sz val="10"/>
        <color theme="1"/>
        <rFont val="Calibri Light"/>
        <family val="2"/>
        <scheme val="major"/>
      </rPr>
      <t xml:space="preserve"> Onglet à remplir chaque année. </t>
    </r>
  </si>
  <si>
    <r>
      <rPr>
        <b/>
        <sz val="10"/>
        <color theme="1"/>
        <rFont val="Calibri Light"/>
        <family val="2"/>
        <scheme val="major"/>
      </rPr>
      <t>Onglet Impacts :</t>
    </r>
    <r>
      <rPr>
        <sz val="10"/>
        <color theme="1"/>
        <rFont val="Calibri Light"/>
        <family val="2"/>
        <scheme val="major"/>
      </rPr>
      <t xml:space="preserve"> entre 1 et 6 indicateurs de résultat par axe stratégique à </t>
    </r>
    <r>
      <rPr>
        <b/>
        <sz val="10"/>
        <color theme="1"/>
        <rFont val="Calibri Light"/>
        <family val="2"/>
        <scheme val="major"/>
      </rPr>
      <t>remplir à minima</t>
    </r>
    <r>
      <rPr>
        <sz val="10"/>
        <color theme="1"/>
        <rFont val="Calibri Light"/>
        <family val="2"/>
        <scheme val="major"/>
      </rPr>
      <t xml:space="preserve"> </t>
    </r>
    <r>
      <rPr>
        <b/>
        <sz val="10"/>
        <color theme="1"/>
        <rFont val="Calibri Light"/>
        <family val="2"/>
        <scheme val="major"/>
      </rPr>
      <t>à 3 ans et à 6 ans : fin 2025 et fin 2028</t>
    </r>
  </si>
  <si>
    <r>
      <t xml:space="preserve">Onglet Avancement : </t>
    </r>
    <r>
      <rPr>
        <sz val="10"/>
        <color theme="1"/>
        <rFont val="Calibri Light"/>
        <family val="2"/>
        <scheme val="major"/>
      </rPr>
      <t xml:space="preserve">niveau d'avancement de chaque action et/ou mesure (liste déroulante). </t>
    </r>
    <r>
      <rPr>
        <b/>
        <sz val="10"/>
        <color theme="1"/>
        <rFont val="Calibri Light"/>
        <family val="2"/>
        <scheme val="major"/>
      </rPr>
      <t xml:space="preserve">Onglet à remplir chaque année. </t>
    </r>
  </si>
  <si>
    <t xml:space="preserve">Seuls les colonnes des onglets Avancement, Moyens humains-financiers, Suivi et Impacts dont le titre est en rouge sont à compléter. </t>
  </si>
  <si>
    <t xml:space="preserve">Pour être utile, ce tableur doit être renseigné et suivi chaque année. Il est possible de dupliquer le tableur en plusieurs exemplaires avec :
- Un exemplaire par service/acteur impliqué directement dans la mise en oeuvre du PCAET en tant que porteur d'action ou partenaire majeur. Chaque acteur/service peut ensuite filtrer les tableaux des différents onglets pour ne garder que les thématiques et actions qui les concernent (avec les colonnes A, B et C des onglets concernés) et renseigner les indicateurs dont ils ont la responsabilité du suivi.
- Un exemplaire centrale pour la personne en charge du suivi du PCAET dans son ensemble, au sein de la CCICV. En récoltant et compilant les données des autres exemplaires, cet exemplaire centrale permet ainsi de suivre le PCAET de manière exhaustive.
</t>
  </si>
  <si>
    <r>
      <t xml:space="preserve">Onglet Synthèse : </t>
    </r>
    <r>
      <rPr>
        <sz val="10"/>
        <color theme="1"/>
        <rFont val="Calibri Light"/>
        <family val="2"/>
        <scheme val="major"/>
      </rPr>
      <t xml:space="preserve">synthèse du niveau de renseignement des indicateurs de l'outil (pour évaluer la qualité du suivi) et de l'état d'avancement des actions et mesures </t>
    </r>
    <r>
      <rPr>
        <b/>
        <sz val="10"/>
        <color theme="1"/>
        <rFont val="Calibri Light"/>
        <family val="2"/>
        <scheme val="major"/>
      </rPr>
      <t xml:space="preserve">- </t>
    </r>
    <r>
      <rPr>
        <i/>
        <sz val="10"/>
        <color theme="1"/>
        <rFont val="Calibri Light"/>
        <family val="2"/>
        <scheme val="major"/>
      </rPr>
      <t xml:space="preserve">cet onglet n'est </t>
    </r>
    <r>
      <rPr>
        <b/>
        <i/>
        <sz val="10"/>
        <color theme="1"/>
        <rFont val="Calibri Light"/>
        <family val="2"/>
        <scheme val="major"/>
      </rPr>
      <t>pas à remplir</t>
    </r>
    <r>
      <rPr>
        <i/>
        <sz val="10"/>
        <color theme="1"/>
        <rFont val="Calibri Light"/>
        <family val="2"/>
        <scheme val="major"/>
      </rPr>
      <t>, les données sont extraites automatiquement des 4 onglets précédents.</t>
    </r>
  </si>
  <si>
    <r>
      <t xml:space="preserve">Onglet Plan d'actions complet : </t>
    </r>
    <r>
      <rPr>
        <sz val="10"/>
        <color theme="1"/>
        <rFont val="Calibri Light"/>
        <family val="2"/>
        <scheme val="major"/>
      </rPr>
      <t>annexe comprenant le plan d'actions détaillé du PCAET dans son intégralité</t>
    </r>
    <r>
      <rPr>
        <b/>
        <sz val="10"/>
        <color theme="1"/>
        <rFont val="Calibri Light"/>
        <family val="2"/>
        <scheme val="major"/>
      </rPr>
      <t>.</t>
    </r>
  </si>
  <si>
    <r>
      <t xml:space="preserve">Onglet Notations : </t>
    </r>
    <r>
      <rPr>
        <sz val="10"/>
        <color theme="1"/>
        <rFont val="Calibri Light"/>
        <family val="2"/>
        <scheme val="major"/>
      </rPr>
      <t>annexe explicitant la signification des symboles utilisés pour les moyens humains, financiers et les niveaux d'intégration.</t>
    </r>
  </si>
  <si>
    <t>Consommation d'eau potable dans le résidentiel</t>
  </si>
  <si>
    <t>BNPE (EauFrance)</t>
  </si>
  <si>
    <t>En baisse (à définir)</t>
  </si>
  <si>
    <t>Consommation d'eau dans le secteur agricole</t>
  </si>
  <si>
    <t>Pollution atmopshérique</t>
  </si>
  <si>
    <t>Emissions de SO2</t>
  </si>
  <si>
    <t>Emissions de NOx</t>
  </si>
  <si>
    <t>Emissions de PM2.5</t>
  </si>
  <si>
    <t>Emissions de PM10</t>
  </si>
  <si>
    <t>Emissions de COVNM</t>
  </si>
  <si>
    <t>Emissions de NH3</t>
  </si>
  <si>
    <t>Atmo, ORECAN</t>
  </si>
  <si>
    <t>25,1 tonnes</t>
  </si>
  <si>
    <t>460,8 tonnes</t>
  </si>
  <si>
    <t>121,6 tonnes</t>
  </si>
  <si>
    <t>191,1 tonnes</t>
  </si>
  <si>
    <t>522,3 tonnes</t>
  </si>
  <si>
    <t>1036,3 tonnes</t>
  </si>
  <si>
    <t>35,9 tonnes</t>
  </si>
  <si>
    <t>579,4 tonnes</t>
  </si>
  <si>
    <t>142,8 tonnes</t>
  </si>
  <si>
    <t>265,9 tonnes</t>
  </si>
  <si>
    <t>597,3 tonnes</t>
  </si>
  <si>
    <t>1263,2 tonnes</t>
  </si>
  <si>
    <t>Suivre les émissions de polluants atmosphériques et garantir l’atteinte des objectifs de qualité de l’air</t>
  </si>
  <si>
    <t>Pa</t>
  </si>
  <si>
    <t>Pa1</t>
  </si>
  <si>
    <t>Taux de professionnels soumis à la redevance spéciale</t>
  </si>
  <si>
    <t>Nombre d'usagers et de professionnels disposant d'une solution de tri des biodéchets</t>
  </si>
  <si>
    <t>Nb d’études d’opportunités pour des projets de chaufferies bois et réseaux</t>
  </si>
  <si>
    <t>6 études d'opportunité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</si>
</sst>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43" x14ac:knownFonts="1">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1"/>
      <color theme="0"/>
      <name val="Calibri"/>
      <family val="2"/>
      <scheme val="minor"/>
    </font>
    <font>
      <sz val="11"/>
      <color theme="0"/>
      <name val="Calibri"/>
      <family val="2"/>
      <scheme val="minor"/>
    </font>
    <font>
      <sz val="14"/>
      <color theme="1"/>
      <name val="Calibri"/>
      <family val="2"/>
      <scheme val="minor"/>
    </font>
    <font>
      <b/>
      <sz val="16"/>
      <color theme="1"/>
      <name val="Calibri"/>
      <family val="2"/>
      <scheme val="minor"/>
    </font>
    <font>
      <b/>
      <sz val="16"/>
      <color rgb="FF000000"/>
      <name val="Calibri"/>
      <family val="2"/>
      <scheme val="minor"/>
    </font>
    <font>
      <sz val="16"/>
      <color theme="1"/>
      <name val="Calibri"/>
      <family val="2"/>
      <scheme val="minor"/>
    </font>
    <font>
      <b/>
      <sz val="14"/>
      <color theme="0"/>
      <name val="Calibri"/>
      <family val="2"/>
      <scheme val="minor"/>
    </font>
    <font>
      <sz val="11"/>
      <color rgb="FF000000"/>
      <name val="Calibri"/>
      <family val="2"/>
      <scheme val="minor"/>
    </font>
    <font>
      <b/>
      <sz val="12"/>
      <color theme="0"/>
      <name val="Calibri"/>
      <family val="2"/>
      <scheme val="minor"/>
    </font>
    <font>
      <b/>
      <sz val="16"/>
      <color theme="0"/>
      <name val="Calibri"/>
      <family val="2"/>
      <scheme val="minor"/>
    </font>
    <font>
      <sz val="12"/>
      <color theme="0"/>
      <name val="Calibri"/>
      <family val="2"/>
      <scheme val="minor"/>
    </font>
    <font>
      <b/>
      <sz val="14"/>
      <color theme="1" tint="4.9989318521683403E-2"/>
      <name val="Calibri"/>
      <family val="2"/>
      <scheme val="minor"/>
    </font>
    <font>
      <sz val="14"/>
      <color theme="0"/>
      <name val="Calibri"/>
      <family val="2"/>
      <scheme val="minor"/>
    </font>
    <font>
      <sz val="16"/>
      <color theme="0"/>
      <name val="Calibri"/>
      <family val="2"/>
      <scheme val="minor"/>
    </font>
    <font>
      <sz val="14"/>
      <color theme="1" tint="4.9989318521683403E-2"/>
      <name val="Calibri"/>
      <family val="2"/>
      <scheme val="minor"/>
    </font>
    <font>
      <b/>
      <sz val="18"/>
      <color theme="0"/>
      <name val="Calibri"/>
      <family val="2"/>
      <scheme val="minor"/>
    </font>
    <font>
      <sz val="18"/>
      <color theme="0"/>
      <name val="Calibri"/>
      <family val="2"/>
      <scheme val="minor"/>
    </font>
    <font>
      <sz val="18"/>
      <color theme="1"/>
      <name val="Calibri"/>
      <family val="2"/>
      <scheme val="minor"/>
    </font>
    <font>
      <sz val="11"/>
      <color theme="1"/>
      <name val="Calibri"/>
      <family val="2"/>
      <scheme val="minor"/>
    </font>
    <font>
      <b/>
      <sz val="11"/>
      <color rgb="FF000000"/>
      <name val="Calibri"/>
      <family val="2"/>
      <scheme val="minor"/>
    </font>
    <font>
      <b/>
      <sz val="20"/>
      <color theme="0"/>
      <name val="Calibri"/>
      <family val="2"/>
      <scheme val="minor"/>
    </font>
    <font>
      <sz val="20"/>
      <color theme="1"/>
      <name val="Calibri"/>
      <family val="2"/>
      <scheme val="minor"/>
    </font>
    <font>
      <sz val="9"/>
      <name val="Geneva"/>
      <family val="2"/>
    </font>
    <font>
      <sz val="11"/>
      <color rgb="FF000000"/>
      <name val="Calibri"/>
      <family val="2"/>
    </font>
    <font>
      <b/>
      <sz val="16"/>
      <color theme="0"/>
      <name val="Arial"/>
      <family val="2"/>
    </font>
    <font>
      <sz val="9"/>
      <name val="Calibri Light"/>
      <family val="2"/>
      <scheme val="major"/>
    </font>
    <font>
      <b/>
      <sz val="12"/>
      <color theme="3"/>
      <name val="Calibri Light"/>
      <family val="2"/>
      <scheme val="major"/>
    </font>
    <font>
      <sz val="10"/>
      <color theme="1"/>
      <name val="Calibri Light"/>
      <family val="2"/>
      <scheme val="major"/>
    </font>
    <font>
      <b/>
      <sz val="10"/>
      <color theme="1"/>
      <name val="Calibri Light"/>
      <family val="2"/>
      <scheme val="major"/>
    </font>
    <font>
      <sz val="11"/>
      <color theme="0"/>
      <name val="Calibri"/>
      <family val="2"/>
    </font>
    <font>
      <sz val="10"/>
      <color theme="1"/>
      <name val="Arial"/>
      <family val="2"/>
    </font>
    <font>
      <b/>
      <sz val="10"/>
      <color theme="4"/>
      <name val="Calibri Light"/>
      <family val="2"/>
      <scheme val="major"/>
    </font>
    <font>
      <b/>
      <sz val="8"/>
      <color theme="4"/>
      <name val="Calibri"/>
      <family val="2"/>
    </font>
    <font>
      <b/>
      <sz val="8"/>
      <color theme="1"/>
      <name val="Calibri Light"/>
      <family val="2"/>
      <scheme val="major"/>
    </font>
    <font>
      <i/>
      <sz val="10"/>
      <color theme="1"/>
      <name val="Calibri Light"/>
      <family val="2"/>
      <scheme val="major"/>
    </font>
    <font>
      <b/>
      <i/>
      <sz val="10"/>
      <color theme="1"/>
      <name val="Calibri Light"/>
      <family val="2"/>
      <scheme val="major"/>
    </font>
    <font>
      <b/>
      <sz val="18"/>
      <color theme="1"/>
      <name val="Calibri"/>
      <family val="2"/>
      <scheme val="minor"/>
    </font>
  </fonts>
  <fills count="3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C00000"/>
        <bgColor indexed="64"/>
      </patternFill>
    </fill>
    <fill>
      <patternFill patternType="solid">
        <fgColor rgb="FF00B050"/>
        <bgColor indexed="64"/>
      </patternFill>
    </fill>
    <fill>
      <patternFill patternType="solid">
        <fgColor rgb="FF9BFFC8"/>
        <bgColor indexed="64"/>
      </patternFill>
    </fill>
  </fills>
  <borders count="96">
    <border>
      <left/>
      <right/>
      <top/>
      <bottom/>
      <diagonal/>
    </border>
    <border>
      <left/>
      <right/>
      <top style="thin">
        <color theme="0"/>
      </top>
      <bottom style="thin">
        <color theme="0"/>
      </bottom>
      <diagonal/>
    </border>
    <border>
      <left/>
      <right/>
      <top/>
      <bottom style="thin">
        <color theme="0"/>
      </bottom>
      <diagonal/>
    </border>
    <border>
      <left/>
      <right/>
      <top style="thin">
        <color theme="1"/>
      </top>
      <bottom style="thin">
        <color theme="1"/>
      </bottom>
      <diagonal/>
    </border>
    <border>
      <left style="thin">
        <color theme="1"/>
      </left>
      <right/>
      <top/>
      <bottom style="thin">
        <color theme="0"/>
      </bottom>
      <diagonal/>
    </border>
    <border>
      <left/>
      <right style="thin">
        <color theme="1"/>
      </right>
      <top/>
      <bottom style="thin">
        <color theme="0"/>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bottom/>
      <diagonal/>
    </border>
    <border>
      <left style="thin">
        <color indexed="64"/>
      </left>
      <right/>
      <top/>
      <bottom style="thin">
        <color theme="0"/>
      </bottom>
      <diagonal/>
    </border>
    <border>
      <left style="thin">
        <color indexed="64"/>
      </left>
      <right/>
      <top style="thin">
        <color theme="0"/>
      </top>
      <bottom style="thin">
        <color theme="0"/>
      </bottom>
      <diagonal/>
    </border>
    <border>
      <left style="thin">
        <color indexed="64"/>
      </left>
      <right/>
      <top style="thin">
        <color theme="1"/>
      </top>
      <bottom style="thin">
        <color theme="1"/>
      </bottom>
      <diagonal/>
    </border>
    <border>
      <left style="thin">
        <color indexed="64"/>
      </left>
      <right/>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indexed="64"/>
      </right>
      <top style="thin">
        <color theme="1"/>
      </top>
      <bottom style="thin">
        <color theme="1"/>
      </bottom>
      <diagonal/>
    </border>
    <border>
      <left/>
      <right style="thin">
        <color indexed="64"/>
      </right>
      <top/>
      <bottom style="thin">
        <color theme="1"/>
      </bottom>
      <diagonal/>
    </border>
    <border>
      <left/>
      <right style="thin">
        <color indexed="64"/>
      </right>
      <top/>
      <bottom/>
      <diagonal/>
    </border>
    <border>
      <left/>
      <right/>
      <top/>
      <bottom style="thin">
        <color indexed="64"/>
      </bottom>
      <diagonal/>
    </border>
    <border>
      <left/>
      <right/>
      <top style="thin">
        <color theme="0"/>
      </top>
      <bottom style="thin">
        <color indexed="64"/>
      </bottom>
      <diagonal/>
    </border>
    <border>
      <left/>
      <right style="thin">
        <color theme="1"/>
      </right>
      <top style="thin">
        <color theme="0"/>
      </top>
      <bottom style="thin">
        <color indexed="64"/>
      </bottom>
      <diagonal/>
    </border>
    <border>
      <left style="thin">
        <color indexed="64"/>
      </left>
      <right/>
      <top style="thin">
        <color theme="0"/>
      </top>
      <bottom style="thin">
        <color indexed="64"/>
      </bottom>
      <diagonal/>
    </border>
    <border>
      <left style="thin">
        <color theme="1"/>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1"/>
      </right>
      <top style="thin">
        <color indexed="64"/>
      </top>
      <bottom/>
      <diagonal/>
    </border>
    <border>
      <left style="thin">
        <color theme="1"/>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1"/>
      </right>
      <top style="thin">
        <color indexed="64"/>
      </top>
      <bottom style="thin">
        <color theme="0"/>
      </bottom>
      <diagonal/>
    </border>
    <border>
      <left style="thin">
        <color theme="1"/>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theme="0"/>
      </bottom>
      <diagonal/>
    </border>
    <border>
      <left/>
      <right style="medium">
        <color indexed="64"/>
      </right>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theme="0"/>
      </bottom>
      <diagonal/>
    </border>
    <border>
      <left/>
      <right style="medium">
        <color indexed="64"/>
      </right>
      <top style="thin">
        <color indexed="64"/>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theme="0"/>
      </top>
      <bottom style="thin">
        <color indexed="64"/>
      </bottom>
      <diagonal/>
    </border>
    <border>
      <left/>
      <right style="medium">
        <color indexed="64"/>
      </right>
      <top style="thin">
        <color theme="0"/>
      </top>
      <bottom style="thin">
        <color indexed="64"/>
      </bottom>
      <diagonal/>
    </border>
    <border>
      <left style="medium">
        <color indexed="64"/>
      </left>
      <right/>
      <top/>
      <bottom style="thin">
        <color theme="1"/>
      </bottom>
      <diagonal/>
    </border>
    <border>
      <left/>
      <right style="medium">
        <color indexed="64"/>
      </right>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9" fontId="24" fillId="0" borderId="0" applyFont="0" applyFill="0" applyBorder="0" applyAlignment="0" applyProtection="0"/>
    <xf numFmtId="0" fontId="28" fillId="0" borderId="0"/>
    <xf numFmtId="0" fontId="29" fillId="0" borderId="0"/>
  </cellStyleXfs>
  <cellXfs count="1382">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9" fillId="0" borderId="0" xfId="0" applyFont="1" applyAlignment="1">
      <alignment horizontal="center" vertical="center"/>
    </xf>
    <xf numFmtId="0" fontId="11" fillId="0" borderId="0" xfId="0" applyFont="1" applyAlignment="1">
      <alignment vertical="center"/>
    </xf>
    <xf numFmtId="0" fontId="12" fillId="6" borderId="2" xfId="0" applyFont="1" applyFill="1" applyBorder="1" applyAlignment="1">
      <alignment horizontal="center" vertical="center"/>
    </xf>
    <xf numFmtId="0" fontId="7" fillId="6" borderId="2" xfId="0" applyFont="1" applyFill="1" applyBorder="1" applyAlignment="1">
      <alignment vertical="center"/>
    </xf>
    <xf numFmtId="0" fontId="7" fillId="6" borderId="2" xfId="0" applyFont="1" applyFill="1" applyBorder="1" applyAlignment="1">
      <alignment vertical="center" wrapText="1"/>
    </xf>
    <xf numFmtId="0" fontId="6" fillId="6" borderId="2" xfId="0" applyFont="1" applyFill="1" applyBorder="1" applyAlignment="1">
      <alignment horizontal="center" vertical="center"/>
    </xf>
    <xf numFmtId="0" fontId="12" fillId="12" borderId="1" xfId="0" applyFont="1" applyFill="1" applyBorder="1" applyAlignment="1">
      <alignment horizontal="center" vertical="center"/>
    </xf>
    <xf numFmtId="0" fontId="16" fillId="12" borderId="1" xfId="0" applyFont="1" applyFill="1" applyBorder="1" applyAlignment="1">
      <alignment vertical="center"/>
    </xf>
    <xf numFmtId="0" fontId="14" fillId="12" borderId="1" xfId="0" applyFont="1" applyFill="1" applyBorder="1" applyAlignment="1">
      <alignment vertical="center"/>
    </xf>
    <xf numFmtId="0" fontId="7" fillId="12" borderId="1" xfId="0" applyFont="1" applyFill="1" applyBorder="1" applyAlignment="1">
      <alignment vertical="center" wrapText="1"/>
    </xf>
    <xf numFmtId="0" fontId="7" fillId="12" borderId="1" xfId="0" applyFont="1" applyFill="1" applyBorder="1" applyAlignment="1">
      <alignment vertical="center"/>
    </xf>
    <xf numFmtId="0" fontId="6" fillId="12" borderId="1" xfId="0" applyFont="1" applyFill="1" applyBorder="1" applyAlignment="1">
      <alignment horizontal="center" vertical="center"/>
    </xf>
    <xf numFmtId="0" fontId="12" fillId="13" borderId="1" xfId="0" applyFont="1" applyFill="1" applyBorder="1" applyAlignment="1">
      <alignment horizontal="center" vertical="center"/>
    </xf>
    <xf numFmtId="0" fontId="16" fillId="13" borderId="1" xfId="0" applyFont="1" applyFill="1" applyBorder="1" applyAlignment="1">
      <alignment vertical="center"/>
    </xf>
    <xf numFmtId="0" fontId="14" fillId="13" borderId="1" xfId="0" applyFont="1" applyFill="1" applyBorder="1" applyAlignment="1">
      <alignment vertical="center"/>
    </xf>
    <xf numFmtId="0" fontId="7" fillId="13" borderId="1" xfId="0" applyFont="1" applyFill="1" applyBorder="1" applyAlignment="1">
      <alignment vertical="center" wrapText="1"/>
    </xf>
    <xf numFmtId="0" fontId="6" fillId="13" borderId="1" xfId="0" applyFont="1" applyFill="1" applyBorder="1" applyAlignment="1">
      <alignment horizontal="center" vertical="center"/>
    </xf>
    <xf numFmtId="0" fontId="7" fillId="13" borderId="1" xfId="0" applyFont="1" applyFill="1" applyBorder="1" applyAlignment="1">
      <alignment vertical="center"/>
    </xf>
    <xf numFmtId="0" fontId="12" fillId="14" borderId="1" xfId="0" applyFont="1" applyFill="1" applyBorder="1" applyAlignment="1">
      <alignment horizontal="center" vertical="center"/>
    </xf>
    <xf numFmtId="0" fontId="16" fillId="14" borderId="1" xfId="0" applyFont="1" applyFill="1" applyBorder="1" applyAlignment="1">
      <alignment vertical="center"/>
    </xf>
    <xf numFmtId="0" fontId="14" fillId="14" borderId="1" xfId="0" applyFont="1" applyFill="1" applyBorder="1" applyAlignment="1">
      <alignment vertical="center"/>
    </xf>
    <xf numFmtId="0" fontId="7" fillId="14" borderId="1" xfId="0" applyFont="1" applyFill="1" applyBorder="1" applyAlignment="1">
      <alignment vertical="center" wrapText="1"/>
    </xf>
    <xf numFmtId="0" fontId="6" fillId="14" borderId="1" xfId="0" applyFont="1" applyFill="1" applyBorder="1" applyAlignment="1">
      <alignment horizontal="center" vertical="center"/>
    </xf>
    <xf numFmtId="0" fontId="7" fillId="14" borderId="1" xfId="0" applyFont="1" applyFill="1" applyBorder="1" applyAlignment="1">
      <alignment vertical="center"/>
    </xf>
    <xf numFmtId="0" fontId="12" fillId="16" borderId="1" xfId="0" applyFont="1" applyFill="1" applyBorder="1" applyAlignment="1">
      <alignment horizontal="center" vertical="center"/>
    </xf>
    <xf numFmtId="0" fontId="6" fillId="16" borderId="1" xfId="0" applyFont="1" applyFill="1" applyBorder="1" applyAlignment="1">
      <alignment horizontal="center" vertical="center"/>
    </xf>
    <xf numFmtId="0" fontId="7" fillId="16" borderId="1" xfId="0" applyFont="1" applyFill="1" applyBorder="1" applyAlignment="1">
      <alignment vertical="center"/>
    </xf>
    <xf numFmtId="0" fontId="7" fillId="16" borderId="1" xfId="0" applyFont="1" applyFill="1" applyBorder="1" applyAlignment="1">
      <alignment vertical="center" wrapText="1"/>
    </xf>
    <xf numFmtId="0" fontId="12" fillId="15" borderId="1" xfId="0" applyFont="1" applyFill="1" applyBorder="1" applyAlignment="1">
      <alignment horizontal="center" vertical="center"/>
    </xf>
    <xf numFmtId="0" fontId="6" fillId="15" borderId="1" xfId="0" applyFont="1" applyFill="1" applyBorder="1" applyAlignment="1">
      <alignment horizontal="center" vertical="center"/>
    </xf>
    <xf numFmtId="0" fontId="7" fillId="15" borderId="1" xfId="0" applyFont="1" applyFill="1" applyBorder="1" applyAlignment="1">
      <alignment vertical="center"/>
    </xf>
    <xf numFmtId="0" fontId="7" fillId="15" borderId="1" xfId="0" applyFont="1" applyFill="1" applyBorder="1" applyAlignment="1">
      <alignment vertical="center" wrapText="1"/>
    </xf>
    <xf numFmtId="0" fontId="12" fillId="17" borderId="1" xfId="0" applyFont="1" applyFill="1" applyBorder="1" applyAlignment="1">
      <alignment horizontal="center" vertical="center"/>
    </xf>
    <xf numFmtId="0" fontId="6" fillId="17" borderId="1" xfId="0" applyFont="1" applyFill="1" applyBorder="1" applyAlignment="1">
      <alignment horizontal="center" vertical="center"/>
    </xf>
    <xf numFmtId="0" fontId="7" fillId="17" borderId="1" xfId="0" applyFont="1" applyFill="1" applyBorder="1" applyAlignment="1">
      <alignment vertical="center"/>
    </xf>
    <xf numFmtId="0" fontId="7" fillId="17" borderId="1" xfId="0" applyFont="1" applyFill="1" applyBorder="1" applyAlignment="1">
      <alignment vertical="center" wrapText="1"/>
    </xf>
    <xf numFmtId="0" fontId="0" fillId="18" borderId="3" xfId="0" applyFill="1" applyBorder="1" applyAlignment="1">
      <alignment vertical="center"/>
    </xf>
    <xf numFmtId="0" fontId="0" fillId="18" borderId="3" xfId="0" applyFill="1" applyBorder="1" applyAlignment="1">
      <alignment vertical="center" wrapText="1"/>
    </xf>
    <xf numFmtId="0" fontId="1" fillId="18" borderId="3" xfId="0" applyFont="1" applyFill="1" applyBorder="1" applyAlignment="1">
      <alignment horizontal="center" vertical="center"/>
    </xf>
    <xf numFmtId="0" fontId="1" fillId="18" borderId="3" xfId="0" applyFont="1" applyFill="1" applyBorder="1" applyAlignment="1">
      <alignment vertical="center" wrapText="1"/>
    </xf>
    <xf numFmtId="0" fontId="14" fillId="12" borderId="7" xfId="0" applyFont="1" applyFill="1" applyBorder="1" applyAlignment="1">
      <alignment horizontal="center" vertical="center"/>
    </xf>
    <xf numFmtId="0" fontId="14" fillId="13" borderId="7" xfId="0" applyFont="1" applyFill="1" applyBorder="1" applyAlignment="1">
      <alignment horizontal="center" vertical="center"/>
    </xf>
    <xf numFmtId="0" fontId="14" fillId="14" borderId="7" xfId="0" applyFont="1" applyFill="1" applyBorder="1" applyAlignment="1">
      <alignment horizontal="center" vertical="center"/>
    </xf>
    <xf numFmtId="0" fontId="14" fillId="6" borderId="5" xfId="0" applyFont="1" applyFill="1" applyBorder="1" applyAlignment="1">
      <alignment horizontal="center" vertical="center"/>
    </xf>
    <xf numFmtId="0" fontId="4" fillId="18" borderId="9" xfId="0" applyFont="1" applyFill="1" applyBorder="1" applyAlignment="1">
      <alignment horizontal="center" vertical="center"/>
    </xf>
    <xf numFmtId="0" fontId="14" fillId="16" borderId="7" xfId="0" applyFont="1" applyFill="1" applyBorder="1" applyAlignment="1">
      <alignment horizontal="center" vertical="center"/>
    </xf>
    <xf numFmtId="0" fontId="14" fillId="15" borderId="7" xfId="0" applyFont="1" applyFill="1" applyBorder="1" applyAlignment="1">
      <alignment horizontal="center" vertical="center"/>
    </xf>
    <xf numFmtId="0" fontId="14" fillId="17" borderId="7" xfId="0" applyFont="1" applyFill="1" applyBorder="1" applyAlignment="1">
      <alignment horizontal="center" vertical="center"/>
    </xf>
    <xf numFmtId="0" fontId="17" fillId="0" borderId="0" xfId="0" applyFont="1" applyAlignment="1">
      <alignment horizontal="center" vertical="center" wrapText="1"/>
    </xf>
    <xf numFmtId="0" fontId="7" fillId="0" borderId="0" xfId="0" applyFont="1" applyAlignment="1">
      <alignment vertical="center"/>
    </xf>
    <xf numFmtId="0" fontId="16" fillId="0" borderId="0" xfId="0" applyFont="1" applyAlignment="1">
      <alignment vertical="center"/>
    </xf>
    <xf numFmtId="0" fontId="0" fillId="0" borderId="0" xfId="0" applyAlignment="1">
      <alignment vertical="center"/>
    </xf>
    <xf numFmtId="0" fontId="3" fillId="3" borderId="3"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3" xfId="0" applyFont="1" applyFill="1" applyBorder="1" applyAlignment="1">
      <alignment horizontal="center" vertical="center"/>
    </xf>
    <xf numFmtId="0" fontId="3" fillId="20" borderId="3" xfId="0" applyFont="1" applyFill="1" applyBorder="1" applyAlignment="1">
      <alignment horizontal="center" vertical="center"/>
    </xf>
    <xf numFmtId="0" fontId="3" fillId="21" borderId="3" xfId="0" applyFont="1" applyFill="1" applyBorder="1" applyAlignment="1">
      <alignment horizontal="center" vertical="center"/>
    </xf>
    <xf numFmtId="0" fontId="15" fillId="6" borderId="2" xfId="0" applyFont="1" applyFill="1" applyBorder="1" applyAlignment="1">
      <alignment horizontal="left" vertical="center"/>
    </xf>
    <xf numFmtId="0" fontId="19" fillId="12" borderId="1" xfId="0" applyFont="1" applyFill="1" applyBorder="1" applyAlignment="1">
      <alignment vertical="center"/>
    </xf>
    <xf numFmtId="0" fontId="11" fillId="18" borderId="3" xfId="0" applyFont="1" applyFill="1" applyBorder="1" applyAlignment="1">
      <alignment vertical="center"/>
    </xf>
    <xf numFmtId="0" fontId="19" fillId="13" borderId="1" xfId="0" applyFont="1" applyFill="1" applyBorder="1" applyAlignment="1">
      <alignment vertical="center"/>
    </xf>
    <xf numFmtId="0" fontId="19" fillId="14" borderId="1" xfId="0" applyFont="1" applyFill="1" applyBorder="1" applyAlignment="1">
      <alignment vertical="center"/>
    </xf>
    <xf numFmtId="0" fontId="19" fillId="16" borderId="1" xfId="0" applyFont="1" applyFill="1" applyBorder="1" applyAlignment="1">
      <alignment vertical="center"/>
    </xf>
    <xf numFmtId="0" fontId="19" fillId="15" borderId="1" xfId="0" applyFont="1" applyFill="1" applyBorder="1" applyAlignment="1">
      <alignment vertical="center"/>
    </xf>
    <xf numFmtId="0" fontId="19" fillId="17" borderId="1" xfId="0" applyFont="1" applyFill="1" applyBorder="1" applyAlignment="1">
      <alignment vertical="center"/>
    </xf>
    <xf numFmtId="0" fontId="8" fillId="18" borderId="3" xfId="0" applyFont="1" applyFill="1" applyBorder="1" applyAlignment="1">
      <alignment vertical="center"/>
    </xf>
    <xf numFmtId="0" fontId="8" fillId="0" borderId="0" xfId="0" applyFont="1" applyAlignment="1">
      <alignment vertical="center"/>
    </xf>
    <xf numFmtId="0" fontId="18" fillId="6" borderId="2" xfId="0" applyFont="1" applyFill="1" applyBorder="1" applyAlignment="1">
      <alignment vertical="center"/>
    </xf>
    <xf numFmtId="0" fontId="12" fillId="12" borderId="1" xfId="0" applyFont="1" applyFill="1" applyBorder="1" applyAlignment="1">
      <alignment horizontal="left" vertical="center"/>
    </xf>
    <xf numFmtId="0" fontId="12" fillId="13" borderId="1" xfId="0" applyFont="1" applyFill="1" applyBorder="1" applyAlignment="1">
      <alignment horizontal="left" vertical="center"/>
    </xf>
    <xf numFmtId="0" fontId="12" fillId="14" borderId="1" xfId="0" applyFont="1" applyFill="1" applyBorder="1" applyAlignment="1">
      <alignment horizontal="left" vertical="center"/>
    </xf>
    <xf numFmtId="0" fontId="12" fillId="16" borderId="1" xfId="0" applyFont="1" applyFill="1" applyBorder="1" applyAlignment="1">
      <alignment horizontal="left" vertical="center"/>
    </xf>
    <xf numFmtId="0" fontId="12" fillId="15" borderId="1" xfId="0" applyFont="1" applyFill="1" applyBorder="1" applyAlignment="1">
      <alignment horizontal="left" vertical="center"/>
    </xf>
    <xf numFmtId="0" fontId="12" fillId="17" borderId="1" xfId="0" applyFont="1" applyFill="1" applyBorder="1" applyAlignment="1">
      <alignment horizontal="left" vertical="center"/>
    </xf>
    <xf numFmtId="0" fontId="14" fillId="6" borderId="2" xfId="0" applyFont="1" applyFill="1" applyBorder="1" applyAlignment="1">
      <alignment vertical="center"/>
    </xf>
    <xf numFmtId="0" fontId="4" fillId="18" borderId="3" xfId="0" applyFont="1" applyFill="1" applyBorder="1" applyAlignment="1">
      <alignment horizontal="left" vertical="center"/>
    </xf>
    <xf numFmtId="0" fontId="14" fillId="16" borderId="1" xfId="0" applyFont="1" applyFill="1" applyBorder="1" applyAlignment="1">
      <alignment vertical="center"/>
    </xf>
    <xf numFmtId="0" fontId="14" fillId="15" borderId="1" xfId="0" applyFont="1" applyFill="1" applyBorder="1" applyAlignment="1">
      <alignment vertical="center"/>
    </xf>
    <xf numFmtId="0" fontId="14" fillId="17" borderId="1" xfId="0" applyFont="1" applyFill="1" applyBorder="1" applyAlignment="1">
      <alignment vertical="center"/>
    </xf>
    <xf numFmtId="0" fontId="20" fillId="0" borderId="0" xfId="0" applyFont="1" applyAlignment="1">
      <alignment vertical="center" wrapText="1"/>
    </xf>
    <xf numFmtId="0" fontId="3" fillId="2" borderId="3" xfId="0" applyFont="1" applyFill="1" applyBorder="1" applyAlignment="1">
      <alignment horizontal="center" vertical="center"/>
    </xf>
    <xf numFmtId="0" fontId="15" fillId="6" borderId="16" xfId="0" applyFont="1" applyFill="1" applyBorder="1" applyAlignment="1">
      <alignment horizontal="center" vertical="center"/>
    </xf>
    <xf numFmtId="0" fontId="15" fillId="12" borderId="17" xfId="0" applyFont="1" applyFill="1" applyBorder="1" applyAlignment="1">
      <alignment horizontal="center" vertical="center"/>
    </xf>
    <xf numFmtId="0" fontId="9" fillId="18" borderId="18" xfId="0" applyFont="1" applyFill="1" applyBorder="1" applyAlignment="1">
      <alignment horizontal="center" vertical="center"/>
    </xf>
    <xf numFmtId="0" fontId="15" fillId="13" borderId="17" xfId="0" applyFont="1" applyFill="1" applyBorder="1" applyAlignment="1">
      <alignment horizontal="center" vertical="center"/>
    </xf>
    <xf numFmtId="0" fontId="15" fillId="14" borderId="17" xfId="0" applyFont="1" applyFill="1" applyBorder="1" applyAlignment="1">
      <alignment horizontal="center" vertical="center"/>
    </xf>
    <xf numFmtId="0" fontId="15" fillId="16" borderId="17" xfId="0" applyFont="1" applyFill="1" applyBorder="1" applyAlignment="1">
      <alignment horizontal="center" vertical="center"/>
    </xf>
    <xf numFmtId="0" fontId="15" fillId="15" borderId="17" xfId="0" applyFont="1" applyFill="1" applyBorder="1" applyAlignment="1">
      <alignment horizontal="center" vertical="center"/>
    </xf>
    <xf numFmtId="0" fontId="15" fillId="17" borderId="17" xfId="0" applyFont="1" applyFill="1" applyBorder="1" applyAlignment="1">
      <alignment horizontal="center" vertical="center"/>
    </xf>
    <xf numFmtId="0" fontId="7" fillId="6" borderId="4" xfId="0" applyFont="1" applyFill="1" applyBorder="1" applyAlignment="1">
      <alignment horizontal="center" vertical="center" wrapText="1"/>
    </xf>
    <xf numFmtId="0" fontId="16" fillId="12" borderId="6" xfId="0" applyFont="1" applyFill="1" applyBorder="1" applyAlignment="1">
      <alignment horizontal="center" vertical="center" wrapText="1"/>
    </xf>
    <xf numFmtId="0" fontId="0" fillId="18" borderId="8" xfId="0" applyFill="1" applyBorder="1" applyAlignment="1">
      <alignment horizontal="center" vertical="center" wrapText="1"/>
    </xf>
    <xf numFmtId="0" fontId="16" fillId="13" borderId="6" xfId="0" applyFont="1" applyFill="1" applyBorder="1" applyAlignment="1">
      <alignment horizontal="center" vertical="center" wrapText="1"/>
    </xf>
    <xf numFmtId="0" fontId="16" fillId="14" borderId="6" xfId="0" applyFont="1" applyFill="1" applyBorder="1" applyAlignment="1">
      <alignment horizontal="center" vertical="center" wrapText="1"/>
    </xf>
    <xf numFmtId="0" fontId="7" fillId="16" borderId="6"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7" fillId="17" borderId="6" xfId="0" applyFont="1" applyFill="1" applyBorder="1" applyAlignment="1">
      <alignment horizontal="center" vertical="center" wrapText="1"/>
    </xf>
    <xf numFmtId="0" fontId="12" fillId="19" borderId="20" xfId="0" applyFont="1" applyFill="1" applyBorder="1" applyAlignment="1">
      <alignment horizontal="center" vertical="center" wrapText="1"/>
    </xf>
    <xf numFmtId="0" fontId="12" fillId="19" borderId="21" xfId="0" applyFont="1" applyFill="1" applyBorder="1" applyAlignment="1">
      <alignment horizontal="center" vertical="center" wrapText="1"/>
    </xf>
    <xf numFmtId="0" fontId="12" fillId="19" borderId="22" xfId="0" applyFont="1" applyFill="1" applyBorder="1" applyAlignment="1">
      <alignment horizontal="center" vertical="center" wrapText="1"/>
    </xf>
    <xf numFmtId="0" fontId="6" fillId="6" borderId="16" xfId="0" applyFont="1" applyFill="1" applyBorder="1" applyAlignment="1">
      <alignment horizontal="center" vertical="center"/>
    </xf>
    <xf numFmtId="0" fontId="6" fillId="6" borderId="23" xfId="0" applyFont="1" applyFill="1" applyBorder="1" applyAlignment="1">
      <alignment horizontal="center" vertical="center"/>
    </xf>
    <xf numFmtId="0" fontId="6" fillId="12" borderId="17" xfId="0" applyFont="1" applyFill="1" applyBorder="1" applyAlignment="1">
      <alignment horizontal="center" vertical="center"/>
    </xf>
    <xf numFmtId="0" fontId="6" fillId="12" borderId="24" xfId="0" applyFont="1" applyFill="1" applyBorder="1" applyAlignment="1">
      <alignment horizontal="center" vertical="center"/>
    </xf>
    <xf numFmtId="0" fontId="1" fillId="18" borderId="18" xfId="0" applyFont="1" applyFill="1" applyBorder="1" applyAlignment="1">
      <alignment horizontal="center" vertical="center"/>
    </xf>
    <xf numFmtId="0" fontId="1" fillId="18" borderId="25" xfId="0" applyFont="1" applyFill="1" applyBorder="1" applyAlignment="1">
      <alignment horizontal="center" vertical="center"/>
    </xf>
    <xf numFmtId="0" fontId="6" fillId="13" borderId="17" xfId="0" applyFont="1" applyFill="1" applyBorder="1" applyAlignment="1">
      <alignment horizontal="center" vertical="center"/>
    </xf>
    <xf numFmtId="0" fontId="6" fillId="13" borderId="24" xfId="0" applyFont="1" applyFill="1" applyBorder="1" applyAlignment="1">
      <alignment horizontal="center" vertical="center"/>
    </xf>
    <xf numFmtId="0" fontId="6" fillId="14" borderId="17" xfId="0" applyFont="1" applyFill="1" applyBorder="1" applyAlignment="1">
      <alignment horizontal="center" vertical="center"/>
    </xf>
    <xf numFmtId="0" fontId="6" fillId="14" borderId="24" xfId="0" applyFont="1" applyFill="1" applyBorder="1" applyAlignment="1">
      <alignment horizontal="center" vertical="center"/>
    </xf>
    <xf numFmtId="0" fontId="6" fillId="16" borderId="17" xfId="0" applyFont="1" applyFill="1" applyBorder="1" applyAlignment="1">
      <alignment horizontal="center" vertical="center"/>
    </xf>
    <xf numFmtId="0" fontId="6" fillId="16" borderId="24" xfId="0" applyFont="1" applyFill="1" applyBorder="1" applyAlignment="1">
      <alignment horizontal="center" vertical="center"/>
    </xf>
    <xf numFmtId="0" fontId="6" fillId="15" borderId="17" xfId="0" applyFont="1" applyFill="1" applyBorder="1" applyAlignment="1">
      <alignment horizontal="center" vertical="center"/>
    </xf>
    <xf numFmtId="0" fontId="6" fillId="15" borderId="24" xfId="0" applyFont="1" applyFill="1" applyBorder="1" applyAlignment="1">
      <alignment horizontal="center" vertical="center"/>
    </xf>
    <xf numFmtId="0" fontId="6" fillId="17" borderId="17" xfId="0" applyFont="1" applyFill="1" applyBorder="1" applyAlignment="1">
      <alignment horizontal="center" vertical="center"/>
    </xf>
    <xf numFmtId="0" fontId="6" fillId="17" borderId="24" xfId="0" applyFont="1" applyFill="1" applyBorder="1" applyAlignment="1">
      <alignment horizontal="center" vertical="center"/>
    </xf>
    <xf numFmtId="0" fontId="3" fillId="2" borderId="13" xfId="0" applyFont="1" applyFill="1" applyBorder="1" applyAlignment="1">
      <alignment horizontal="center" vertical="center"/>
    </xf>
    <xf numFmtId="0" fontId="11" fillId="18" borderId="13" xfId="0" applyFont="1" applyFill="1" applyBorder="1" applyAlignment="1">
      <alignment vertical="center"/>
    </xf>
    <xf numFmtId="0" fontId="8" fillId="18" borderId="13" xfId="0" applyFont="1" applyFill="1" applyBorder="1" applyAlignment="1">
      <alignment vertical="center"/>
    </xf>
    <xf numFmtId="0" fontId="4" fillId="18" borderId="13" xfId="0" applyFont="1" applyFill="1" applyBorder="1" applyAlignment="1">
      <alignment horizontal="left" vertical="center"/>
    </xf>
    <xf numFmtId="0" fontId="0" fillId="18" borderId="13" xfId="0" applyFill="1" applyBorder="1" applyAlignment="1">
      <alignment vertical="center" wrapText="1"/>
    </xf>
    <xf numFmtId="0" fontId="9" fillId="18" borderId="19" xfId="0" applyFont="1" applyFill="1" applyBorder="1" applyAlignment="1">
      <alignment horizontal="center" vertical="center"/>
    </xf>
    <xf numFmtId="0" fontId="4" fillId="18" borderId="14" xfId="0" applyFont="1" applyFill="1" applyBorder="1" applyAlignment="1">
      <alignment horizontal="center" vertical="center"/>
    </xf>
    <xf numFmtId="0" fontId="0" fillId="18" borderId="12" xfId="0" applyFill="1" applyBorder="1" applyAlignment="1">
      <alignment horizontal="center" vertical="center" wrapText="1"/>
    </xf>
    <xf numFmtId="0" fontId="0" fillId="18" borderId="13" xfId="0" applyFill="1" applyBorder="1" applyAlignment="1">
      <alignment vertical="center"/>
    </xf>
    <xf numFmtId="0" fontId="1" fillId="18" borderId="19" xfId="0" applyFont="1" applyFill="1" applyBorder="1" applyAlignment="1">
      <alignment horizontal="center" vertical="center"/>
    </xf>
    <xf numFmtId="0" fontId="1" fillId="18" borderId="13" xfId="0" applyFont="1" applyFill="1" applyBorder="1" applyAlignment="1">
      <alignment horizontal="center" vertical="center"/>
    </xf>
    <xf numFmtId="0" fontId="1" fillId="18" borderId="26" xfId="0" applyFont="1" applyFill="1" applyBorder="1" applyAlignment="1">
      <alignment horizontal="center" vertical="center"/>
    </xf>
    <xf numFmtId="0" fontId="3" fillId="5" borderId="13" xfId="0" applyFont="1" applyFill="1" applyBorder="1" applyAlignment="1">
      <alignment horizontal="center" vertical="center"/>
    </xf>
    <xf numFmtId="0" fontId="3" fillId="20" borderId="13" xfId="0" applyFont="1" applyFill="1" applyBorder="1" applyAlignment="1">
      <alignment horizontal="center" vertical="center"/>
    </xf>
    <xf numFmtId="0" fontId="3" fillId="21" borderId="13" xfId="0" applyFont="1" applyFill="1" applyBorder="1" applyAlignment="1">
      <alignment horizontal="center" vertical="center"/>
    </xf>
    <xf numFmtId="0" fontId="11" fillId="18" borderId="0" xfId="0" applyFont="1" applyFill="1" applyAlignment="1">
      <alignment vertical="center"/>
    </xf>
    <xf numFmtId="0" fontId="8" fillId="18" borderId="0" xfId="0" applyFont="1" applyFill="1" applyAlignment="1">
      <alignment vertical="center"/>
    </xf>
    <xf numFmtId="0" fontId="4" fillId="18" borderId="0" xfId="0" applyFont="1" applyFill="1" applyAlignment="1">
      <alignment vertical="center"/>
    </xf>
    <xf numFmtId="0" fontId="0" fillId="18" borderId="0" xfId="0" applyFill="1" applyAlignment="1">
      <alignment vertical="center" wrapText="1"/>
    </xf>
    <xf numFmtId="0" fontId="9" fillId="18" borderId="15" xfId="0" applyFont="1" applyFill="1" applyBorder="1" applyAlignment="1">
      <alignment horizontal="center" vertical="center"/>
    </xf>
    <xf numFmtId="0" fontId="4" fillId="18" borderId="11" xfId="0" applyFont="1" applyFill="1" applyBorder="1" applyAlignment="1">
      <alignment horizontal="center" vertical="center"/>
    </xf>
    <xf numFmtId="0" fontId="0" fillId="18" borderId="10" xfId="0" applyFill="1" applyBorder="1" applyAlignment="1">
      <alignment horizontal="center" vertical="center" wrapText="1"/>
    </xf>
    <xf numFmtId="0" fontId="0" fillId="18" borderId="0" xfId="0" applyFill="1" applyAlignment="1">
      <alignment vertical="center"/>
    </xf>
    <xf numFmtId="0" fontId="1" fillId="18" borderId="15" xfId="0" applyFont="1" applyFill="1" applyBorder="1" applyAlignment="1">
      <alignment horizontal="center" vertical="center"/>
    </xf>
    <xf numFmtId="0" fontId="1" fillId="18" borderId="0" xfId="0" applyFont="1" applyFill="1" applyAlignment="1">
      <alignment horizontal="center" vertical="center"/>
    </xf>
    <xf numFmtId="0" fontId="1" fillId="18" borderId="27" xfId="0" applyFont="1" applyFill="1" applyBorder="1" applyAlignment="1">
      <alignment horizontal="center" vertical="center"/>
    </xf>
    <xf numFmtId="0" fontId="3" fillId="3" borderId="13" xfId="0" applyFont="1" applyFill="1" applyBorder="1" applyAlignment="1">
      <alignment horizontal="center" vertical="center"/>
    </xf>
    <xf numFmtId="0" fontId="3" fillId="4" borderId="13" xfId="0" applyFont="1" applyFill="1" applyBorder="1" applyAlignment="1">
      <alignment horizontal="center" vertical="center"/>
    </xf>
    <xf numFmtId="20" fontId="0" fillId="18" borderId="13" xfId="0" applyNumberFormat="1" applyFill="1" applyBorder="1" applyAlignment="1">
      <alignment vertical="center" wrapText="1"/>
    </xf>
    <xf numFmtId="0" fontId="12" fillId="19" borderId="36" xfId="0" applyFont="1" applyFill="1" applyBorder="1" applyAlignment="1">
      <alignment horizontal="center" vertical="center" wrapText="1"/>
    </xf>
    <xf numFmtId="0" fontId="12" fillId="19" borderId="37" xfId="0" applyFont="1" applyFill="1" applyBorder="1" applyAlignment="1">
      <alignment horizontal="center" vertical="center" wrapText="1"/>
    </xf>
    <xf numFmtId="0" fontId="7" fillId="6" borderId="23" xfId="0" applyFont="1" applyFill="1" applyBorder="1" applyAlignment="1">
      <alignment vertical="center"/>
    </xf>
    <xf numFmtId="0" fontId="7" fillId="12" borderId="24" xfId="0" applyFont="1" applyFill="1" applyBorder="1" applyAlignment="1">
      <alignment vertical="center"/>
    </xf>
    <xf numFmtId="0" fontId="15" fillId="12" borderId="43" xfId="0" applyFont="1" applyFill="1" applyBorder="1" applyAlignment="1">
      <alignment horizontal="center" vertical="center"/>
    </xf>
    <xf numFmtId="0" fontId="12" fillId="12" borderId="44" xfId="0" applyFont="1" applyFill="1" applyBorder="1" applyAlignment="1">
      <alignment horizontal="center" vertical="center"/>
    </xf>
    <xf numFmtId="0" fontId="14" fillId="12" borderId="45" xfId="0" applyFont="1" applyFill="1" applyBorder="1" applyAlignment="1">
      <alignment horizontal="center" vertical="center"/>
    </xf>
    <xf numFmtId="0" fontId="19" fillId="12" borderId="44" xfId="0" applyFont="1" applyFill="1" applyBorder="1" applyAlignment="1">
      <alignment vertical="center"/>
    </xf>
    <xf numFmtId="0" fontId="12" fillId="12" borderId="44" xfId="0" applyFont="1" applyFill="1" applyBorder="1" applyAlignment="1">
      <alignment horizontal="left" vertical="center"/>
    </xf>
    <xf numFmtId="0" fontId="14" fillId="12" borderId="44" xfId="0" applyFont="1" applyFill="1" applyBorder="1" applyAlignment="1">
      <alignment vertical="center"/>
    </xf>
    <xf numFmtId="0" fontId="7" fillId="12" borderId="44" xfId="0" applyFont="1" applyFill="1" applyBorder="1" applyAlignment="1">
      <alignment vertical="center" wrapText="1"/>
    </xf>
    <xf numFmtId="0" fontId="16" fillId="12" borderId="46" xfId="0" applyFont="1" applyFill="1" applyBorder="1" applyAlignment="1">
      <alignment horizontal="center" vertical="center" wrapText="1"/>
    </xf>
    <xf numFmtId="0" fontId="16" fillId="12" borderId="44" xfId="0" applyFont="1" applyFill="1" applyBorder="1" applyAlignment="1">
      <alignment vertical="center"/>
    </xf>
    <xf numFmtId="0" fontId="6" fillId="12" borderId="43" xfId="0" applyFont="1" applyFill="1" applyBorder="1" applyAlignment="1">
      <alignment horizontal="center" vertical="center"/>
    </xf>
    <xf numFmtId="0" fontId="6" fillId="12" borderId="44" xfId="0" applyFont="1" applyFill="1" applyBorder="1" applyAlignment="1">
      <alignment horizontal="center" vertical="center"/>
    </xf>
    <xf numFmtId="0" fontId="6" fillId="12" borderId="47" xfId="0" applyFont="1" applyFill="1" applyBorder="1" applyAlignment="1">
      <alignment horizontal="center" vertical="center"/>
    </xf>
    <xf numFmtId="0" fontId="7" fillId="12" borderId="44" xfId="0" applyFont="1" applyFill="1" applyBorder="1" applyAlignment="1">
      <alignment vertical="center"/>
    </xf>
    <xf numFmtId="0" fontId="7" fillId="12" borderId="47" xfId="0" applyFont="1" applyFill="1" applyBorder="1" applyAlignment="1">
      <alignment vertical="center"/>
    </xf>
    <xf numFmtId="0" fontId="15" fillId="7" borderId="43" xfId="0" applyFont="1" applyFill="1" applyBorder="1" applyAlignment="1">
      <alignment horizontal="center" vertical="center"/>
    </xf>
    <xf numFmtId="0" fontId="12" fillId="7" borderId="44" xfId="0" applyFont="1" applyFill="1" applyBorder="1" applyAlignment="1">
      <alignment horizontal="center" vertical="center"/>
    </xf>
    <xf numFmtId="0" fontId="14" fillId="7" borderId="45" xfId="0" applyFont="1" applyFill="1" applyBorder="1" applyAlignment="1">
      <alignment horizontal="center" vertical="center"/>
    </xf>
    <xf numFmtId="0" fontId="15" fillId="7" borderId="44" xfId="0" applyFont="1" applyFill="1" applyBorder="1" applyAlignment="1">
      <alignment horizontal="left" vertical="center"/>
    </xf>
    <xf numFmtId="0" fontId="18" fillId="7" borderId="44" xfId="0" applyFont="1" applyFill="1" applyBorder="1" applyAlignment="1">
      <alignment vertical="center"/>
    </xf>
    <xf numFmtId="0" fontId="14" fillId="7" borderId="44" xfId="0" applyFont="1" applyFill="1" applyBorder="1" applyAlignment="1">
      <alignment vertical="center"/>
    </xf>
    <xf numFmtId="0" fontId="7" fillId="7" borderId="44" xfId="0" applyFont="1" applyFill="1" applyBorder="1" applyAlignment="1">
      <alignment vertical="center" wrapText="1"/>
    </xf>
    <xf numFmtId="0" fontId="7" fillId="7" borderId="46" xfId="0" applyFont="1" applyFill="1" applyBorder="1" applyAlignment="1">
      <alignment horizontal="center" vertical="center" wrapText="1"/>
    </xf>
    <xf numFmtId="0" fontId="7" fillId="7" borderId="44" xfId="0" applyFont="1" applyFill="1" applyBorder="1" applyAlignment="1">
      <alignment vertical="center"/>
    </xf>
    <xf numFmtId="0" fontId="6" fillId="7" borderId="43" xfId="0" applyFont="1" applyFill="1" applyBorder="1" applyAlignment="1">
      <alignment horizontal="center" vertical="center"/>
    </xf>
    <xf numFmtId="0" fontId="6" fillId="7" borderId="44" xfId="0" applyFont="1" applyFill="1" applyBorder="1" applyAlignment="1">
      <alignment horizontal="center" vertical="center"/>
    </xf>
    <xf numFmtId="0" fontId="6" fillId="7" borderId="47" xfId="0" applyFont="1" applyFill="1" applyBorder="1" applyAlignment="1">
      <alignment horizontal="center" vertical="center"/>
    </xf>
    <xf numFmtId="0" fontId="7" fillId="7" borderId="47" xfId="0" applyFont="1" applyFill="1" applyBorder="1" applyAlignment="1">
      <alignment vertical="center"/>
    </xf>
    <xf numFmtId="0" fontId="7" fillId="13" borderId="24" xfId="0" applyFont="1" applyFill="1" applyBorder="1" applyAlignment="1">
      <alignment vertical="center"/>
    </xf>
    <xf numFmtId="0" fontId="15" fillId="13" borderId="43" xfId="0" applyFont="1" applyFill="1" applyBorder="1" applyAlignment="1">
      <alignment horizontal="center" vertical="center"/>
    </xf>
    <xf numFmtId="0" fontId="12" fillId="13" borderId="44" xfId="0" applyFont="1" applyFill="1" applyBorder="1" applyAlignment="1">
      <alignment horizontal="center" vertical="center"/>
    </xf>
    <xf numFmtId="0" fontId="14" fillId="13" borderId="45" xfId="0" applyFont="1" applyFill="1" applyBorder="1" applyAlignment="1">
      <alignment horizontal="center" vertical="center"/>
    </xf>
    <xf numFmtId="0" fontId="19" fillId="13" borderId="44" xfId="0" applyFont="1" applyFill="1" applyBorder="1" applyAlignment="1">
      <alignment vertical="center"/>
    </xf>
    <xf numFmtId="0" fontId="12" fillId="13" borderId="44" xfId="0" applyFont="1" applyFill="1" applyBorder="1" applyAlignment="1">
      <alignment horizontal="left" vertical="center"/>
    </xf>
    <xf numFmtId="0" fontId="14" fillId="13" borderId="44" xfId="0" applyFont="1" applyFill="1" applyBorder="1" applyAlignment="1">
      <alignment vertical="center"/>
    </xf>
    <xf numFmtId="0" fontId="7" fillId="13" borderId="44" xfId="0" applyFont="1" applyFill="1" applyBorder="1" applyAlignment="1">
      <alignment vertical="center" wrapText="1"/>
    </xf>
    <xf numFmtId="0" fontId="16" fillId="13" borderId="46" xfId="0" applyFont="1" applyFill="1" applyBorder="1" applyAlignment="1">
      <alignment horizontal="center" vertical="center" wrapText="1"/>
    </xf>
    <xf numFmtId="0" fontId="16" fillId="13" borderId="44" xfId="0" applyFont="1" applyFill="1" applyBorder="1" applyAlignment="1">
      <alignment vertical="center"/>
    </xf>
    <xf numFmtId="0" fontId="6" fillId="13" borderId="43" xfId="0" applyFont="1" applyFill="1" applyBorder="1" applyAlignment="1">
      <alignment horizontal="center" vertical="center"/>
    </xf>
    <xf numFmtId="0" fontId="6" fillId="13" borderId="44" xfId="0" applyFont="1" applyFill="1" applyBorder="1" applyAlignment="1">
      <alignment horizontal="center" vertical="center"/>
    </xf>
    <xf numFmtId="0" fontId="6" fillId="13" borderId="47" xfId="0" applyFont="1" applyFill="1" applyBorder="1" applyAlignment="1">
      <alignment horizontal="center" vertical="center"/>
    </xf>
    <xf numFmtId="0" fontId="7" fillId="13" borderId="44" xfId="0" applyFont="1" applyFill="1" applyBorder="1" applyAlignment="1">
      <alignment vertical="center"/>
    </xf>
    <xf numFmtId="0" fontId="7" fillId="13" borderId="47" xfId="0" applyFont="1" applyFill="1" applyBorder="1" applyAlignment="1">
      <alignment vertical="center"/>
    </xf>
    <xf numFmtId="0" fontId="15" fillId="8" borderId="43" xfId="0" applyFont="1" applyFill="1" applyBorder="1" applyAlignment="1">
      <alignment horizontal="center" vertical="center"/>
    </xf>
    <xf numFmtId="0" fontId="12" fillId="8" borderId="44" xfId="0" applyFont="1" applyFill="1" applyBorder="1" applyAlignment="1">
      <alignment horizontal="center" vertical="center"/>
    </xf>
    <xf numFmtId="0" fontId="14" fillId="8" borderId="45" xfId="0" applyFont="1" applyFill="1" applyBorder="1" applyAlignment="1">
      <alignment horizontal="center" vertical="center"/>
    </xf>
    <xf numFmtId="0" fontId="15" fillId="8" borderId="44" xfId="0" applyFont="1" applyFill="1" applyBorder="1" applyAlignment="1">
      <alignment horizontal="left" vertical="center"/>
    </xf>
    <xf numFmtId="0" fontId="18" fillId="8" borderId="44" xfId="0" applyFont="1" applyFill="1" applyBorder="1" applyAlignment="1">
      <alignment vertical="center"/>
    </xf>
    <xf numFmtId="0" fontId="14" fillId="8" borderId="44" xfId="0" applyFont="1" applyFill="1" applyBorder="1" applyAlignment="1">
      <alignment vertical="center"/>
    </xf>
    <xf numFmtId="0" fontId="7" fillId="8" borderId="44" xfId="0" applyFont="1" applyFill="1" applyBorder="1" applyAlignment="1">
      <alignment vertical="center" wrapText="1"/>
    </xf>
    <xf numFmtId="0" fontId="7" fillId="8" borderId="46" xfId="0" applyFont="1" applyFill="1" applyBorder="1" applyAlignment="1">
      <alignment horizontal="center" vertical="center" wrapText="1"/>
    </xf>
    <xf numFmtId="0" fontId="7" fillId="8" borderId="44" xfId="0" applyFont="1" applyFill="1" applyBorder="1" applyAlignment="1">
      <alignment vertical="center"/>
    </xf>
    <xf numFmtId="0" fontId="6" fillId="8" borderId="43" xfId="0" applyFont="1" applyFill="1" applyBorder="1" applyAlignment="1">
      <alignment horizontal="center" vertical="center"/>
    </xf>
    <xf numFmtId="0" fontId="6" fillId="8" borderId="44" xfId="0" applyFont="1" applyFill="1" applyBorder="1" applyAlignment="1">
      <alignment horizontal="center" vertical="center"/>
    </xf>
    <xf numFmtId="0" fontId="6" fillId="8" borderId="47" xfId="0" applyFont="1" applyFill="1" applyBorder="1" applyAlignment="1">
      <alignment horizontal="center" vertical="center"/>
    </xf>
    <xf numFmtId="0" fontId="7" fillId="8" borderId="47" xfId="0" applyFont="1" applyFill="1" applyBorder="1" applyAlignment="1">
      <alignment vertical="center"/>
    </xf>
    <xf numFmtId="0" fontId="7" fillId="14" borderId="24" xfId="0" applyFont="1" applyFill="1" applyBorder="1" applyAlignment="1">
      <alignment vertical="center"/>
    </xf>
    <xf numFmtId="0" fontId="15" fillId="14" borderId="43" xfId="0" applyFont="1" applyFill="1" applyBorder="1" applyAlignment="1">
      <alignment horizontal="center" vertical="center"/>
    </xf>
    <xf numFmtId="0" fontId="12" fillId="14" borderId="44" xfId="0" applyFont="1" applyFill="1" applyBorder="1" applyAlignment="1">
      <alignment horizontal="center" vertical="center"/>
    </xf>
    <xf numFmtId="0" fontId="14" fillId="14" borderId="45" xfId="0" applyFont="1" applyFill="1" applyBorder="1" applyAlignment="1">
      <alignment horizontal="center" vertical="center"/>
    </xf>
    <xf numFmtId="0" fontId="19" fillId="14" borderId="44" xfId="0" applyFont="1" applyFill="1" applyBorder="1" applyAlignment="1">
      <alignment vertical="center"/>
    </xf>
    <xf numFmtId="0" fontId="12" fillId="14" borderId="44" xfId="0" applyFont="1" applyFill="1" applyBorder="1" applyAlignment="1">
      <alignment horizontal="left" vertical="center"/>
    </xf>
    <xf numFmtId="0" fontId="14" fillId="14" borderId="44" xfId="0" applyFont="1" applyFill="1" applyBorder="1" applyAlignment="1">
      <alignment vertical="center"/>
    </xf>
    <xf numFmtId="0" fontId="7" fillId="14" borderId="44" xfId="0" applyFont="1" applyFill="1" applyBorder="1" applyAlignment="1">
      <alignment vertical="center" wrapText="1"/>
    </xf>
    <xf numFmtId="0" fontId="16" fillId="14" borderId="46" xfId="0" applyFont="1" applyFill="1" applyBorder="1" applyAlignment="1">
      <alignment horizontal="center" vertical="center" wrapText="1"/>
    </xf>
    <xf numFmtId="0" fontId="16" fillId="14" borderId="44" xfId="0" applyFont="1" applyFill="1" applyBorder="1" applyAlignment="1">
      <alignment vertical="center"/>
    </xf>
    <xf numFmtId="0" fontId="6" fillId="14" borderId="43" xfId="0" applyFont="1" applyFill="1" applyBorder="1" applyAlignment="1">
      <alignment horizontal="center" vertical="center"/>
    </xf>
    <xf numFmtId="0" fontId="6" fillId="14" borderId="44" xfId="0" applyFont="1" applyFill="1" applyBorder="1" applyAlignment="1">
      <alignment horizontal="center" vertical="center"/>
    </xf>
    <xf numFmtId="0" fontId="6" fillId="14" borderId="47" xfId="0" applyFont="1" applyFill="1" applyBorder="1" applyAlignment="1">
      <alignment horizontal="center" vertical="center"/>
    </xf>
    <xf numFmtId="0" fontId="7" fillId="14" borderId="44" xfId="0" applyFont="1" applyFill="1" applyBorder="1" applyAlignment="1">
      <alignment vertical="center"/>
    </xf>
    <xf numFmtId="0" fontId="7" fillId="14" borderId="47" xfId="0" applyFont="1" applyFill="1" applyBorder="1" applyAlignment="1">
      <alignment vertical="center"/>
    </xf>
    <xf numFmtId="0" fontId="15" fillId="9" borderId="43" xfId="0" applyFont="1" applyFill="1" applyBorder="1" applyAlignment="1">
      <alignment horizontal="center" vertical="center"/>
    </xf>
    <xf numFmtId="0" fontId="12" fillId="9" borderId="44" xfId="0" applyFont="1" applyFill="1" applyBorder="1" applyAlignment="1">
      <alignment horizontal="center" vertical="center"/>
    </xf>
    <xf numFmtId="0" fontId="14" fillId="9" borderId="45" xfId="0" applyFont="1" applyFill="1" applyBorder="1" applyAlignment="1">
      <alignment horizontal="center" vertical="center"/>
    </xf>
    <xf numFmtId="0" fontId="15" fillId="9" borderId="44" xfId="0" applyFont="1" applyFill="1" applyBorder="1" applyAlignment="1">
      <alignment horizontal="left" vertical="center"/>
    </xf>
    <xf numFmtId="0" fontId="18" fillId="9" borderId="44" xfId="0" applyFont="1" applyFill="1" applyBorder="1" applyAlignment="1">
      <alignment vertical="center"/>
    </xf>
    <xf numFmtId="0" fontId="14" fillId="9" borderId="44" xfId="0" applyFont="1" applyFill="1" applyBorder="1" applyAlignment="1">
      <alignment vertical="center"/>
    </xf>
    <xf numFmtId="0" fontId="7" fillId="9" borderId="44" xfId="0" applyFont="1" applyFill="1" applyBorder="1" applyAlignment="1">
      <alignment vertical="center" wrapText="1"/>
    </xf>
    <xf numFmtId="0" fontId="7" fillId="9" borderId="46" xfId="0" applyFont="1" applyFill="1" applyBorder="1" applyAlignment="1">
      <alignment horizontal="center" vertical="center" wrapText="1"/>
    </xf>
    <xf numFmtId="0" fontId="7" fillId="9" borderId="44" xfId="0" applyFont="1" applyFill="1" applyBorder="1" applyAlignment="1">
      <alignment vertical="center"/>
    </xf>
    <xf numFmtId="0" fontId="6" fillId="9" borderId="43" xfId="0" applyFont="1" applyFill="1" applyBorder="1" applyAlignment="1">
      <alignment horizontal="center" vertical="center"/>
    </xf>
    <xf numFmtId="0" fontId="6" fillId="9" borderId="44" xfId="0" applyFont="1" applyFill="1" applyBorder="1" applyAlignment="1">
      <alignment horizontal="center" vertical="center"/>
    </xf>
    <xf numFmtId="0" fontId="6" fillId="9" borderId="47" xfId="0" applyFont="1" applyFill="1" applyBorder="1" applyAlignment="1">
      <alignment horizontal="center" vertical="center"/>
    </xf>
    <xf numFmtId="0" fontId="7" fillId="9" borderId="47" xfId="0" applyFont="1" applyFill="1" applyBorder="1" applyAlignment="1">
      <alignment vertical="center"/>
    </xf>
    <xf numFmtId="0" fontId="7" fillId="16" borderId="24" xfId="0" applyFont="1" applyFill="1" applyBorder="1" applyAlignment="1">
      <alignment vertical="center"/>
    </xf>
    <xf numFmtId="0" fontId="15" fillId="16" borderId="43" xfId="0" applyFont="1" applyFill="1" applyBorder="1" applyAlignment="1">
      <alignment horizontal="center" vertical="center"/>
    </xf>
    <xf numFmtId="0" fontId="12" fillId="16" borderId="44" xfId="0" applyFont="1" applyFill="1" applyBorder="1" applyAlignment="1">
      <alignment horizontal="center" vertical="center"/>
    </xf>
    <xf numFmtId="0" fontId="19" fillId="16" borderId="44" xfId="0" applyFont="1" applyFill="1" applyBorder="1" applyAlignment="1">
      <alignment vertical="center"/>
    </xf>
    <xf numFmtId="0" fontId="12" fillId="16" borderId="44" xfId="0" applyFont="1" applyFill="1" applyBorder="1" applyAlignment="1">
      <alignment horizontal="left" vertical="center"/>
    </xf>
    <xf numFmtId="0" fontId="14" fillId="16" borderId="44" xfId="0" applyFont="1" applyFill="1" applyBorder="1" applyAlignment="1">
      <alignment vertical="center"/>
    </xf>
    <xf numFmtId="0" fontId="7" fillId="16" borderId="44" xfId="0" applyFont="1" applyFill="1" applyBorder="1" applyAlignment="1">
      <alignment vertical="center" wrapText="1"/>
    </xf>
    <xf numFmtId="0" fontId="14" fillId="16" borderId="45" xfId="0" applyFont="1" applyFill="1" applyBorder="1" applyAlignment="1">
      <alignment horizontal="center" vertical="center"/>
    </xf>
    <xf numFmtId="0" fontId="7" fillId="16" borderId="46" xfId="0" applyFont="1" applyFill="1" applyBorder="1" applyAlignment="1">
      <alignment horizontal="center" vertical="center" wrapText="1"/>
    </xf>
    <xf numFmtId="0" fontId="7" fillId="16" borderId="44" xfId="0" applyFont="1" applyFill="1" applyBorder="1" applyAlignment="1">
      <alignment vertical="center"/>
    </xf>
    <xf numFmtId="0" fontId="6" fillId="16" borderId="43" xfId="0" applyFont="1" applyFill="1" applyBorder="1" applyAlignment="1">
      <alignment horizontal="center" vertical="center"/>
    </xf>
    <xf numFmtId="0" fontId="6" fillId="16" borderId="44" xfId="0" applyFont="1" applyFill="1" applyBorder="1" applyAlignment="1">
      <alignment horizontal="center" vertical="center"/>
    </xf>
    <xf numFmtId="0" fontId="6" fillId="16" borderId="47" xfId="0" applyFont="1" applyFill="1" applyBorder="1" applyAlignment="1">
      <alignment horizontal="center" vertical="center"/>
    </xf>
    <xf numFmtId="0" fontId="7" fillId="16" borderId="47" xfId="0" applyFont="1" applyFill="1" applyBorder="1" applyAlignment="1">
      <alignment vertical="center"/>
    </xf>
    <xf numFmtId="0" fontId="15" fillId="11" borderId="43" xfId="0" applyFont="1" applyFill="1" applyBorder="1" applyAlignment="1">
      <alignment horizontal="center" vertical="center"/>
    </xf>
    <xf numFmtId="0" fontId="12" fillId="11" borderId="44" xfId="0" applyFont="1" applyFill="1" applyBorder="1" applyAlignment="1">
      <alignment horizontal="center" vertical="center"/>
    </xf>
    <xf numFmtId="0" fontId="14" fillId="11" borderId="45" xfId="0" applyFont="1" applyFill="1" applyBorder="1" applyAlignment="1">
      <alignment horizontal="center" vertical="center"/>
    </xf>
    <xf numFmtId="0" fontId="15" fillId="11" borderId="44" xfId="0" applyFont="1" applyFill="1" applyBorder="1" applyAlignment="1">
      <alignment horizontal="left" vertical="center"/>
    </xf>
    <xf numFmtId="0" fontId="18" fillId="11" borderId="44" xfId="0" applyFont="1" applyFill="1" applyBorder="1" applyAlignment="1">
      <alignment vertical="center"/>
    </xf>
    <xf numFmtId="0" fontId="14" fillId="11" borderId="44" xfId="0" applyFont="1" applyFill="1" applyBorder="1" applyAlignment="1">
      <alignment vertical="center"/>
    </xf>
    <xf numFmtId="0" fontId="7" fillId="11" borderId="44" xfId="0" applyFont="1" applyFill="1" applyBorder="1" applyAlignment="1">
      <alignment vertical="center" wrapText="1"/>
    </xf>
    <xf numFmtId="0" fontId="7" fillId="11" borderId="46" xfId="0" applyFont="1" applyFill="1" applyBorder="1" applyAlignment="1">
      <alignment horizontal="center" vertical="center" wrapText="1"/>
    </xf>
    <xf numFmtId="0" fontId="7" fillId="11" borderId="44" xfId="0" applyFont="1" applyFill="1" applyBorder="1" applyAlignment="1">
      <alignment vertical="center"/>
    </xf>
    <xf numFmtId="0" fontId="6" fillId="11" borderId="43" xfId="0" applyFont="1" applyFill="1" applyBorder="1" applyAlignment="1">
      <alignment horizontal="center" vertical="center"/>
    </xf>
    <xf numFmtId="0" fontId="6" fillId="11" borderId="44" xfId="0" applyFont="1" applyFill="1" applyBorder="1" applyAlignment="1">
      <alignment horizontal="center" vertical="center"/>
    </xf>
    <xf numFmtId="0" fontId="6" fillId="11" borderId="47" xfId="0" applyFont="1" applyFill="1" applyBorder="1" applyAlignment="1">
      <alignment horizontal="center" vertical="center"/>
    </xf>
    <xf numFmtId="0" fontId="7" fillId="11" borderId="47" xfId="0" applyFont="1" applyFill="1" applyBorder="1" applyAlignment="1">
      <alignment vertical="center"/>
    </xf>
    <xf numFmtId="0" fontId="7" fillId="15" borderId="24" xfId="0" applyFont="1" applyFill="1" applyBorder="1" applyAlignment="1">
      <alignment vertical="center"/>
    </xf>
    <xf numFmtId="0" fontId="15" fillId="15" borderId="43" xfId="0" applyFont="1" applyFill="1" applyBorder="1" applyAlignment="1">
      <alignment horizontal="center" vertical="center"/>
    </xf>
    <xf numFmtId="0" fontId="12" fillId="15" borderId="44" xfId="0" applyFont="1" applyFill="1" applyBorder="1" applyAlignment="1">
      <alignment horizontal="center" vertical="center"/>
    </xf>
    <xf numFmtId="0" fontId="19" fillId="15" borderId="44" xfId="0" applyFont="1" applyFill="1" applyBorder="1" applyAlignment="1">
      <alignment vertical="center"/>
    </xf>
    <xf numFmtId="0" fontId="12" fillId="15" borderId="44" xfId="0" applyFont="1" applyFill="1" applyBorder="1" applyAlignment="1">
      <alignment horizontal="left" vertical="center"/>
    </xf>
    <xf numFmtId="0" fontId="14" fillId="15" borderId="44" xfId="0" applyFont="1" applyFill="1" applyBorder="1" applyAlignment="1">
      <alignment vertical="center"/>
    </xf>
    <xf numFmtId="0" fontId="7" fillId="15" borderId="44" xfId="0" applyFont="1" applyFill="1" applyBorder="1" applyAlignment="1">
      <alignment vertical="center" wrapText="1"/>
    </xf>
    <xf numFmtId="0" fontId="14" fillId="15" borderId="45" xfId="0" applyFont="1" applyFill="1" applyBorder="1" applyAlignment="1">
      <alignment horizontal="center" vertical="center"/>
    </xf>
    <xf numFmtId="0" fontId="7" fillId="15" borderId="46" xfId="0" applyFont="1" applyFill="1" applyBorder="1" applyAlignment="1">
      <alignment horizontal="center" vertical="center" wrapText="1"/>
    </xf>
    <xf numFmtId="0" fontId="7" fillId="15" borderId="44" xfId="0" applyFont="1" applyFill="1" applyBorder="1" applyAlignment="1">
      <alignment vertical="center"/>
    </xf>
    <xf numFmtId="0" fontId="6" fillId="15" borderId="43" xfId="0" applyFont="1" applyFill="1" applyBorder="1" applyAlignment="1">
      <alignment horizontal="center" vertical="center"/>
    </xf>
    <xf numFmtId="0" fontId="6" fillId="15" borderId="44" xfId="0" applyFont="1" applyFill="1" applyBorder="1" applyAlignment="1">
      <alignment horizontal="center" vertical="center"/>
    </xf>
    <xf numFmtId="0" fontId="6" fillId="15" borderId="47" xfId="0" applyFont="1" applyFill="1" applyBorder="1" applyAlignment="1">
      <alignment horizontal="center" vertical="center"/>
    </xf>
    <xf numFmtId="0" fontId="7" fillId="15" borderId="47" xfId="0" applyFont="1" applyFill="1" applyBorder="1" applyAlignment="1">
      <alignment vertical="center"/>
    </xf>
    <xf numFmtId="0" fontId="15" fillId="10" borderId="43" xfId="0" applyFont="1" applyFill="1" applyBorder="1" applyAlignment="1">
      <alignment horizontal="center" vertical="center"/>
    </xf>
    <xf numFmtId="0" fontId="12" fillId="10" borderId="44" xfId="0" applyFont="1" applyFill="1" applyBorder="1" applyAlignment="1">
      <alignment horizontal="center" vertical="center"/>
    </xf>
    <xf numFmtId="0" fontId="14" fillId="10" borderId="45" xfId="0" applyFont="1" applyFill="1" applyBorder="1" applyAlignment="1">
      <alignment horizontal="center" vertical="center"/>
    </xf>
    <xf numFmtId="0" fontId="15" fillId="10" borderId="44" xfId="0" applyFont="1" applyFill="1" applyBorder="1" applyAlignment="1">
      <alignment horizontal="left" vertical="center"/>
    </xf>
    <xf numFmtId="0" fontId="18" fillId="10" borderId="44" xfId="0" applyFont="1" applyFill="1" applyBorder="1" applyAlignment="1">
      <alignment vertical="center"/>
    </xf>
    <xf numFmtId="0" fontId="14" fillId="10" borderId="44" xfId="0" applyFont="1" applyFill="1" applyBorder="1" applyAlignment="1">
      <alignment vertical="center"/>
    </xf>
    <xf numFmtId="0" fontId="7" fillId="10" borderId="44" xfId="0" applyFont="1" applyFill="1" applyBorder="1" applyAlignment="1">
      <alignment vertical="center" wrapText="1"/>
    </xf>
    <xf numFmtId="0" fontId="7" fillId="10" borderId="46" xfId="0" applyFont="1" applyFill="1" applyBorder="1" applyAlignment="1">
      <alignment horizontal="center" vertical="center" wrapText="1"/>
    </xf>
    <xf numFmtId="0" fontId="7" fillId="10" borderId="44" xfId="0" applyFont="1" applyFill="1" applyBorder="1" applyAlignment="1">
      <alignment vertical="center"/>
    </xf>
    <xf numFmtId="0" fontId="6" fillId="10" borderId="43" xfId="0" applyFont="1" applyFill="1" applyBorder="1" applyAlignment="1">
      <alignment horizontal="center" vertical="center"/>
    </xf>
    <xf numFmtId="0" fontId="6" fillId="10" borderId="44" xfId="0" applyFont="1" applyFill="1" applyBorder="1" applyAlignment="1">
      <alignment horizontal="center" vertical="center"/>
    </xf>
    <xf numFmtId="0" fontId="6" fillId="10" borderId="47" xfId="0" applyFont="1" applyFill="1" applyBorder="1" applyAlignment="1">
      <alignment horizontal="center" vertical="center"/>
    </xf>
    <xf numFmtId="0" fontId="7" fillId="10" borderId="47" xfId="0" applyFont="1" applyFill="1" applyBorder="1" applyAlignment="1">
      <alignment vertical="center"/>
    </xf>
    <xf numFmtId="0" fontId="7" fillId="17" borderId="24" xfId="0" applyFont="1" applyFill="1" applyBorder="1" applyAlignment="1">
      <alignment vertical="center"/>
    </xf>
    <xf numFmtId="0" fontId="15" fillId="17" borderId="43" xfId="0" applyFont="1" applyFill="1" applyBorder="1" applyAlignment="1">
      <alignment horizontal="center" vertical="center"/>
    </xf>
    <xf numFmtId="0" fontId="12" fillId="17" borderId="44" xfId="0" applyFont="1" applyFill="1" applyBorder="1" applyAlignment="1">
      <alignment horizontal="center" vertical="center"/>
    </xf>
    <xf numFmtId="0" fontId="14" fillId="17" borderId="45" xfId="0" applyFont="1" applyFill="1" applyBorder="1" applyAlignment="1">
      <alignment horizontal="center" vertical="center"/>
    </xf>
    <xf numFmtId="0" fontId="19" fillId="17" borderId="44" xfId="0" applyFont="1" applyFill="1" applyBorder="1" applyAlignment="1">
      <alignment vertical="center"/>
    </xf>
    <xf numFmtId="0" fontId="12" fillId="17" borderId="44" xfId="0" applyFont="1" applyFill="1" applyBorder="1" applyAlignment="1">
      <alignment horizontal="left" vertical="center"/>
    </xf>
    <xf numFmtId="0" fontId="14" fillId="17" borderId="44" xfId="0" applyFont="1" applyFill="1" applyBorder="1" applyAlignment="1">
      <alignment vertical="center"/>
    </xf>
    <xf numFmtId="0" fontId="7" fillId="17" borderId="44" xfId="0" applyFont="1" applyFill="1" applyBorder="1" applyAlignment="1">
      <alignment vertical="center" wrapText="1"/>
    </xf>
    <xf numFmtId="0" fontId="7" fillId="17" borderId="46" xfId="0" applyFont="1" applyFill="1" applyBorder="1" applyAlignment="1">
      <alignment horizontal="center" vertical="center" wrapText="1"/>
    </xf>
    <xf numFmtId="0" fontId="7" fillId="17" borderId="44" xfId="0" applyFont="1" applyFill="1" applyBorder="1" applyAlignment="1">
      <alignment vertical="center"/>
    </xf>
    <xf numFmtId="0" fontId="6" fillId="17" borderId="43" xfId="0" applyFont="1" applyFill="1" applyBorder="1" applyAlignment="1">
      <alignment horizontal="center" vertical="center"/>
    </xf>
    <xf numFmtId="0" fontId="6" fillId="17" borderId="44" xfId="0" applyFont="1" applyFill="1" applyBorder="1" applyAlignment="1">
      <alignment horizontal="center" vertical="center"/>
    </xf>
    <xf numFmtId="0" fontId="6" fillId="17" borderId="47" xfId="0" applyFont="1" applyFill="1" applyBorder="1" applyAlignment="1">
      <alignment horizontal="center" vertical="center"/>
    </xf>
    <xf numFmtId="0" fontId="7" fillId="17" borderId="47" xfId="0" applyFont="1" applyFill="1" applyBorder="1" applyAlignment="1">
      <alignment vertical="center"/>
    </xf>
    <xf numFmtId="0" fontId="9" fillId="22" borderId="31" xfId="0" applyFont="1" applyFill="1" applyBorder="1" applyAlignment="1">
      <alignment horizontal="center" vertical="center"/>
    </xf>
    <xf numFmtId="0" fontId="3" fillId="22" borderId="29" xfId="0" applyFont="1" applyFill="1" applyBorder="1" applyAlignment="1">
      <alignment horizontal="center" vertical="center"/>
    </xf>
    <xf numFmtId="0" fontId="11" fillId="22" borderId="29" xfId="0" applyFont="1" applyFill="1" applyBorder="1" applyAlignment="1">
      <alignment vertical="center"/>
    </xf>
    <xf numFmtId="0" fontId="8" fillId="22" borderId="29" xfId="0" applyFont="1" applyFill="1" applyBorder="1" applyAlignment="1">
      <alignment vertical="center"/>
    </xf>
    <xf numFmtId="0" fontId="4" fillId="22" borderId="29" xfId="0" applyFont="1" applyFill="1" applyBorder="1" applyAlignment="1">
      <alignment horizontal="left" vertical="center"/>
    </xf>
    <xf numFmtId="0" fontId="0" fillId="22" borderId="29" xfId="0" applyFill="1" applyBorder="1" applyAlignment="1">
      <alignment vertical="center" wrapText="1"/>
    </xf>
    <xf numFmtId="0" fontId="4" fillId="22" borderId="30" xfId="0" applyFont="1" applyFill="1" applyBorder="1" applyAlignment="1">
      <alignment horizontal="center" vertical="center"/>
    </xf>
    <xf numFmtId="0" fontId="0" fillId="22" borderId="32" xfId="0" applyFill="1" applyBorder="1" applyAlignment="1">
      <alignment horizontal="center" vertical="center" wrapText="1"/>
    </xf>
    <xf numFmtId="0" fontId="1" fillId="22" borderId="31" xfId="0" applyFont="1" applyFill="1" applyBorder="1" applyAlignment="1">
      <alignment horizontal="center" vertical="center"/>
    </xf>
    <xf numFmtId="0" fontId="1" fillId="22" borderId="29" xfId="0" applyFont="1" applyFill="1" applyBorder="1" applyAlignment="1">
      <alignment horizontal="center" vertical="center"/>
    </xf>
    <xf numFmtId="0" fontId="0" fillId="22" borderId="29" xfId="0" applyFill="1" applyBorder="1" applyAlignment="1">
      <alignment horizontal="center" vertical="center" wrapText="1"/>
    </xf>
    <xf numFmtId="0" fontId="0" fillId="22" borderId="33" xfId="0" applyFill="1" applyBorder="1" applyAlignment="1">
      <alignment horizontal="center" vertical="center" wrapText="1"/>
    </xf>
    <xf numFmtId="0" fontId="0" fillId="22" borderId="33" xfId="0" applyFill="1" applyBorder="1" applyAlignment="1">
      <alignment vertical="center" wrapText="1"/>
    </xf>
    <xf numFmtId="0" fontId="9" fillId="22" borderId="38" xfId="0" applyFont="1" applyFill="1" applyBorder="1" applyAlignment="1">
      <alignment horizontal="center" vertical="center"/>
    </xf>
    <xf numFmtId="0" fontId="3" fillId="22" borderId="39" xfId="0" applyFont="1" applyFill="1" applyBorder="1" applyAlignment="1">
      <alignment horizontal="center" vertical="center"/>
    </xf>
    <xf numFmtId="0" fontId="11" fillId="22" borderId="39" xfId="0" applyFont="1" applyFill="1" applyBorder="1" applyAlignment="1">
      <alignment vertical="center"/>
    </xf>
    <xf numFmtId="0" fontId="8" fillId="22" borderId="39" xfId="0" applyFont="1" applyFill="1" applyBorder="1" applyAlignment="1">
      <alignment vertical="center"/>
    </xf>
    <xf numFmtId="0" fontId="4" fillId="22" borderId="39" xfId="0" applyFont="1" applyFill="1" applyBorder="1" applyAlignment="1">
      <alignment horizontal="left" vertical="center"/>
    </xf>
    <xf numFmtId="0" fontId="0" fillId="22" borderId="39" xfId="0" applyFill="1" applyBorder="1" applyAlignment="1">
      <alignment vertical="center" wrapText="1"/>
    </xf>
    <xf numFmtId="0" fontId="4" fillId="22" borderId="40" xfId="0" applyFont="1" applyFill="1" applyBorder="1" applyAlignment="1">
      <alignment horizontal="center" vertical="center"/>
    </xf>
    <xf numFmtId="0" fontId="0" fillId="22" borderId="41" xfId="0" applyFill="1" applyBorder="1" applyAlignment="1">
      <alignment horizontal="center" vertical="center" wrapText="1"/>
    </xf>
    <xf numFmtId="0" fontId="1" fillId="22" borderId="38" xfId="0" applyFont="1" applyFill="1" applyBorder="1" applyAlignment="1">
      <alignment horizontal="center" vertical="center"/>
    </xf>
    <xf numFmtId="0" fontId="1" fillId="22" borderId="39" xfId="0" applyFont="1" applyFill="1" applyBorder="1" applyAlignment="1">
      <alignment horizontal="center" vertical="center"/>
    </xf>
    <xf numFmtId="0" fontId="0" fillId="22" borderId="39" xfId="0" applyFill="1" applyBorder="1" applyAlignment="1">
      <alignment horizontal="center" vertical="center" wrapText="1"/>
    </xf>
    <xf numFmtId="0" fontId="0" fillId="22" borderId="42" xfId="0" applyFill="1" applyBorder="1" applyAlignment="1">
      <alignment horizontal="center" vertical="center" wrapText="1"/>
    </xf>
    <xf numFmtId="0" fontId="0" fillId="22" borderId="42" xfId="0" applyFill="1" applyBorder="1" applyAlignment="1">
      <alignment vertical="center" wrapText="1"/>
    </xf>
    <xf numFmtId="0" fontId="9" fillId="23" borderId="31" xfId="0" applyFont="1" applyFill="1" applyBorder="1" applyAlignment="1">
      <alignment horizontal="center" vertical="center"/>
    </xf>
    <xf numFmtId="0" fontId="3" fillId="23" borderId="29" xfId="0" applyFont="1" applyFill="1" applyBorder="1" applyAlignment="1">
      <alignment horizontal="center" vertical="center"/>
    </xf>
    <xf numFmtId="0" fontId="11" fillId="23" borderId="29" xfId="0" applyFont="1" applyFill="1" applyBorder="1" applyAlignment="1">
      <alignment vertical="center"/>
    </xf>
    <xf numFmtId="0" fontId="8" fillId="23" borderId="29" xfId="0" applyFont="1" applyFill="1" applyBorder="1" applyAlignment="1">
      <alignment vertical="center"/>
    </xf>
    <xf numFmtId="0" fontId="4" fillId="23" borderId="29" xfId="0" applyFont="1" applyFill="1" applyBorder="1" applyAlignment="1">
      <alignment horizontal="left" vertical="center"/>
    </xf>
    <xf numFmtId="0" fontId="0" fillId="23" borderId="29" xfId="0" applyFill="1" applyBorder="1" applyAlignment="1">
      <alignment vertical="center" wrapText="1"/>
    </xf>
    <xf numFmtId="0" fontId="4" fillId="23" borderId="30" xfId="0" applyFont="1" applyFill="1" applyBorder="1" applyAlignment="1">
      <alignment horizontal="center" vertical="center"/>
    </xf>
    <xf numFmtId="0" fontId="0" fillId="23" borderId="32" xfId="0" applyFill="1" applyBorder="1" applyAlignment="1">
      <alignment horizontal="center" vertical="center" wrapText="1"/>
    </xf>
    <xf numFmtId="0" fontId="1" fillId="23" borderId="31" xfId="0" applyFont="1" applyFill="1" applyBorder="1" applyAlignment="1">
      <alignment horizontal="center" vertical="center"/>
    </xf>
    <xf numFmtId="0" fontId="1" fillId="23" borderId="29" xfId="0" applyFont="1" applyFill="1" applyBorder="1" applyAlignment="1">
      <alignment horizontal="center" vertical="center"/>
    </xf>
    <xf numFmtId="0" fontId="0" fillId="23" borderId="29" xfId="0" applyFill="1" applyBorder="1" applyAlignment="1">
      <alignment horizontal="center" vertical="center" wrapText="1"/>
    </xf>
    <xf numFmtId="0" fontId="0" fillId="23" borderId="33" xfId="0" applyFill="1" applyBorder="1" applyAlignment="1">
      <alignment horizontal="center" vertical="center" wrapText="1"/>
    </xf>
    <xf numFmtId="0" fontId="0" fillId="23" borderId="33" xfId="0" applyFill="1" applyBorder="1" applyAlignment="1">
      <alignment vertical="center" wrapText="1"/>
    </xf>
    <xf numFmtId="0" fontId="9" fillId="23" borderId="38" xfId="0" applyFont="1" applyFill="1" applyBorder="1" applyAlignment="1">
      <alignment horizontal="center" vertical="center"/>
    </xf>
    <xf numFmtId="0" fontId="3" fillId="23" borderId="39" xfId="0" applyFont="1" applyFill="1" applyBorder="1" applyAlignment="1">
      <alignment horizontal="center" vertical="center"/>
    </xf>
    <xf numFmtId="0" fontId="11" fillId="23" borderId="39" xfId="0" applyFont="1" applyFill="1" applyBorder="1" applyAlignment="1">
      <alignment vertical="center"/>
    </xf>
    <xf numFmtId="0" fontId="8" fillId="23" borderId="39" xfId="0" applyFont="1" applyFill="1" applyBorder="1" applyAlignment="1">
      <alignment vertical="center"/>
    </xf>
    <xf numFmtId="0" fontId="4" fillId="23" borderId="39" xfId="0" applyFont="1" applyFill="1" applyBorder="1" applyAlignment="1">
      <alignment horizontal="left" vertical="center"/>
    </xf>
    <xf numFmtId="0" fontId="0" fillId="23" borderId="39" xfId="0" applyFill="1" applyBorder="1" applyAlignment="1">
      <alignment vertical="center" wrapText="1"/>
    </xf>
    <xf numFmtId="0" fontId="4" fillId="23" borderId="40" xfId="0" applyFont="1" applyFill="1" applyBorder="1" applyAlignment="1">
      <alignment horizontal="center" vertical="center"/>
    </xf>
    <xf numFmtId="0" fontId="0" fillId="23" borderId="41" xfId="0" applyFill="1" applyBorder="1" applyAlignment="1">
      <alignment horizontal="center" vertical="center" wrapText="1"/>
    </xf>
    <xf numFmtId="0" fontId="1" fillId="23" borderId="38" xfId="0" applyFont="1" applyFill="1" applyBorder="1" applyAlignment="1">
      <alignment horizontal="center" vertical="center"/>
    </xf>
    <xf numFmtId="0" fontId="1" fillId="23" borderId="39" xfId="0" applyFont="1" applyFill="1" applyBorder="1" applyAlignment="1">
      <alignment horizontal="center" vertical="center"/>
    </xf>
    <xf numFmtId="0" fontId="0" fillId="23" borderId="39" xfId="0" applyFill="1" applyBorder="1" applyAlignment="1">
      <alignment horizontal="center" vertical="center" wrapText="1"/>
    </xf>
    <xf numFmtId="0" fontId="0" fillId="23" borderId="42" xfId="0" applyFill="1" applyBorder="1" applyAlignment="1">
      <alignment vertical="center" wrapText="1"/>
    </xf>
    <xf numFmtId="0" fontId="0" fillId="23" borderId="42" xfId="0" applyFill="1" applyBorder="1" applyAlignment="1">
      <alignment horizontal="center" vertical="center" wrapText="1"/>
    </xf>
    <xf numFmtId="0" fontId="10" fillId="24" borderId="31" xfId="0" applyFont="1" applyFill="1" applyBorder="1" applyAlignment="1">
      <alignment horizontal="center" vertical="center"/>
    </xf>
    <xf numFmtId="0" fontId="3" fillId="24" borderId="29" xfId="0" applyFont="1" applyFill="1" applyBorder="1" applyAlignment="1">
      <alignment horizontal="center" vertical="center"/>
    </xf>
    <xf numFmtId="0" fontId="11" fillId="24" borderId="29" xfId="0" applyFont="1" applyFill="1" applyBorder="1" applyAlignment="1">
      <alignment vertical="center"/>
    </xf>
    <xf numFmtId="0" fontId="8" fillId="24" borderId="29" xfId="0" applyFont="1" applyFill="1" applyBorder="1" applyAlignment="1">
      <alignment vertical="center"/>
    </xf>
    <xf numFmtId="0" fontId="4" fillId="24" borderId="29" xfId="0" applyFont="1" applyFill="1" applyBorder="1" applyAlignment="1">
      <alignment horizontal="left" vertical="center"/>
    </xf>
    <xf numFmtId="0" fontId="0" fillId="24" borderId="29" xfId="0" applyFill="1" applyBorder="1" applyAlignment="1">
      <alignment vertical="center" wrapText="1"/>
    </xf>
    <xf numFmtId="0" fontId="9" fillId="24" borderId="31" xfId="0" applyFont="1" applyFill="1" applyBorder="1" applyAlignment="1">
      <alignment horizontal="center" vertical="center"/>
    </xf>
    <xf numFmtId="0" fontId="4" fillId="24" borderId="30" xfId="0" applyFont="1" applyFill="1" applyBorder="1" applyAlignment="1">
      <alignment horizontal="center" vertical="center"/>
    </xf>
    <xf numFmtId="0" fontId="0" fillId="24" borderId="32" xfId="0" applyFill="1" applyBorder="1" applyAlignment="1">
      <alignment horizontal="center" vertical="center" wrapText="1"/>
    </xf>
    <xf numFmtId="0" fontId="1" fillId="24" borderId="31" xfId="0" applyFont="1" applyFill="1" applyBorder="1" applyAlignment="1">
      <alignment horizontal="center" vertical="center"/>
    </xf>
    <xf numFmtId="0" fontId="1" fillId="24" borderId="29" xfId="0" applyFont="1" applyFill="1" applyBorder="1" applyAlignment="1">
      <alignment horizontal="center" vertical="center"/>
    </xf>
    <xf numFmtId="0" fontId="0" fillId="24" borderId="29" xfId="0" applyFill="1" applyBorder="1" applyAlignment="1">
      <alignment horizontal="center" vertical="center" wrapText="1"/>
    </xf>
    <xf numFmtId="0" fontId="0" fillId="24" borderId="33" xfId="0" applyFill="1" applyBorder="1" applyAlignment="1">
      <alignment horizontal="center" vertical="center" wrapText="1"/>
    </xf>
    <xf numFmtId="0" fontId="0" fillId="24" borderId="33" xfId="0" applyFill="1" applyBorder="1" applyAlignment="1">
      <alignment vertical="center" wrapText="1"/>
    </xf>
    <xf numFmtId="0" fontId="10" fillId="24" borderId="38" xfId="0" applyFont="1" applyFill="1" applyBorder="1" applyAlignment="1">
      <alignment horizontal="center" vertical="center"/>
    </xf>
    <xf numFmtId="0" fontId="3" fillId="24" borderId="39" xfId="0" applyFont="1" applyFill="1" applyBorder="1" applyAlignment="1">
      <alignment horizontal="center" vertical="center"/>
    </xf>
    <xf numFmtId="0" fontId="11" fillId="24" borderId="39" xfId="0" applyFont="1" applyFill="1" applyBorder="1" applyAlignment="1">
      <alignment vertical="center"/>
    </xf>
    <xf numFmtId="0" fontId="8" fillId="24" borderId="39" xfId="0" applyFont="1" applyFill="1" applyBorder="1" applyAlignment="1">
      <alignment vertical="center"/>
    </xf>
    <xf numFmtId="0" fontId="4" fillId="24" borderId="39" xfId="0" applyFont="1" applyFill="1" applyBorder="1" applyAlignment="1">
      <alignment horizontal="left" vertical="center"/>
    </xf>
    <xf numFmtId="0" fontId="0" fillId="24" borderId="39" xfId="0" applyFill="1" applyBorder="1" applyAlignment="1">
      <alignment vertical="center" wrapText="1"/>
    </xf>
    <xf numFmtId="0" fontId="9" fillId="24" borderId="38" xfId="0" applyFont="1" applyFill="1" applyBorder="1" applyAlignment="1">
      <alignment horizontal="center" vertical="center"/>
    </xf>
    <xf numFmtId="0" fontId="4" fillId="24" borderId="40" xfId="0" applyFont="1" applyFill="1" applyBorder="1" applyAlignment="1">
      <alignment horizontal="center" vertical="center"/>
    </xf>
    <xf numFmtId="0" fontId="13" fillId="24" borderId="41" xfId="0" applyFont="1" applyFill="1" applyBorder="1" applyAlignment="1">
      <alignment horizontal="center" vertical="center" wrapText="1" readingOrder="1"/>
    </xf>
    <xf numFmtId="0" fontId="1" fillId="24" borderId="38" xfId="0" applyFont="1" applyFill="1" applyBorder="1" applyAlignment="1">
      <alignment horizontal="center" vertical="center"/>
    </xf>
    <xf numFmtId="0" fontId="1" fillId="24" borderId="39" xfId="0" applyFont="1" applyFill="1" applyBorder="1" applyAlignment="1">
      <alignment horizontal="center" vertical="center"/>
    </xf>
    <xf numFmtId="0" fontId="0" fillId="24" borderId="39" xfId="0" applyFill="1" applyBorder="1" applyAlignment="1">
      <alignment horizontal="center" vertical="center" wrapText="1"/>
    </xf>
    <xf numFmtId="0" fontId="0" fillId="24" borderId="42" xfId="0" applyFill="1" applyBorder="1" applyAlignment="1">
      <alignment horizontal="center" vertical="center" wrapText="1"/>
    </xf>
    <xf numFmtId="0" fontId="0" fillId="24" borderId="42" xfId="0" applyFill="1" applyBorder="1" applyAlignment="1">
      <alignment vertical="center" wrapText="1"/>
    </xf>
    <xf numFmtId="0" fontId="13" fillId="24" borderId="32" xfId="0" applyFont="1" applyFill="1" applyBorder="1" applyAlignment="1">
      <alignment horizontal="center" vertical="center" wrapText="1" readingOrder="1"/>
    </xf>
    <xf numFmtId="0" fontId="0" fillId="24" borderId="28" xfId="0" applyFill="1" applyBorder="1" applyAlignment="1">
      <alignment horizontal="center" vertical="center" wrapText="1"/>
    </xf>
    <xf numFmtId="0" fontId="10" fillId="25" borderId="31" xfId="0" applyFont="1" applyFill="1" applyBorder="1" applyAlignment="1">
      <alignment horizontal="center" vertical="center"/>
    </xf>
    <xf numFmtId="0" fontId="3" fillId="25" borderId="29" xfId="0" applyFont="1" applyFill="1" applyBorder="1" applyAlignment="1">
      <alignment horizontal="center" vertical="center"/>
    </xf>
    <xf numFmtId="0" fontId="11" fillId="25" borderId="29" xfId="0" applyFont="1" applyFill="1" applyBorder="1" applyAlignment="1">
      <alignment vertical="center"/>
    </xf>
    <xf numFmtId="0" fontId="8" fillId="25" borderId="29" xfId="0" applyFont="1" applyFill="1" applyBorder="1" applyAlignment="1">
      <alignment vertical="center"/>
    </xf>
    <xf numFmtId="0" fontId="4" fillId="25" borderId="29" xfId="0" applyFont="1" applyFill="1" applyBorder="1" applyAlignment="1">
      <alignment horizontal="left" vertical="center"/>
    </xf>
    <xf numFmtId="0" fontId="0" fillId="25" borderId="29" xfId="0" applyFill="1" applyBorder="1" applyAlignment="1">
      <alignment vertical="center" wrapText="1"/>
    </xf>
    <xf numFmtId="0" fontId="9" fillId="25" borderId="31" xfId="0" applyFont="1" applyFill="1" applyBorder="1" applyAlignment="1">
      <alignment horizontal="center" vertical="center"/>
    </xf>
    <xf numFmtId="0" fontId="4" fillId="25" borderId="30" xfId="0" applyFont="1" applyFill="1" applyBorder="1" applyAlignment="1">
      <alignment horizontal="center" vertical="center"/>
    </xf>
    <xf numFmtId="0" fontId="13" fillId="25" borderId="32" xfId="0" applyFont="1" applyFill="1" applyBorder="1" applyAlignment="1">
      <alignment horizontal="center" vertical="center" wrapText="1" readingOrder="1"/>
    </xf>
    <xf numFmtId="0" fontId="1" fillId="25" borderId="31" xfId="0" applyFont="1" applyFill="1" applyBorder="1" applyAlignment="1">
      <alignment horizontal="center" vertical="center"/>
    </xf>
    <xf numFmtId="0" fontId="1" fillId="25" borderId="29" xfId="0" applyFont="1" applyFill="1" applyBorder="1" applyAlignment="1">
      <alignment horizontal="center" vertical="center"/>
    </xf>
    <xf numFmtId="0" fontId="0" fillId="25" borderId="29" xfId="0" applyFill="1" applyBorder="1" applyAlignment="1">
      <alignment horizontal="center" vertical="center" wrapText="1"/>
    </xf>
    <xf numFmtId="0" fontId="0" fillId="25" borderId="33" xfId="0" applyFill="1" applyBorder="1" applyAlignment="1">
      <alignment horizontal="center" vertical="center" wrapText="1"/>
    </xf>
    <xf numFmtId="0" fontId="0" fillId="25" borderId="33" xfId="0" applyFill="1" applyBorder="1" applyAlignment="1">
      <alignment vertical="center" wrapText="1"/>
    </xf>
    <xf numFmtId="0" fontId="10" fillId="25" borderId="38" xfId="0" applyFont="1" applyFill="1" applyBorder="1" applyAlignment="1">
      <alignment horizontal="center" vertical="center"/>
    </xf>
    <xf numFmtId="0" fontId="3" fillId="25" borderId="39" xfId="0" applyFont="1" applyFill="1" applyBorder="1" applyAlignment="1">
      <alignment horizontal="center" vertical="center"/>
    </xf>
    <xf numFmtId="0" fontId="11" fillId="25" borderId="39" xfId="0" applyFont="1" applyFill="1" applyBorder="1" applyAlignment="1">
      <alignment vertical="center"/>
    </xf>
    <xf numFmtId="0" fontId="8" fillId="25" borderId="39" xfId="0" applyFont="1" applyFill="1" applyBorder="1" applyAlignment="1">
      <alignment vertical="center"/>
    </xf>
    <xf numFmtId="0" fontId="4" fillId="25" borderId="39" xfId="0" applyFont="1" applyFill="1" applyBorder="1" applyAlignment="1">
      <alignment horizontal="left" vertical="center"/>
    </xf>
    <xf numFmtId="0" fontId="0" fillId="25" borderId="39" xfId="0" applyFill="1" applyBorder="1" applyAlignment="1">
      <alignment vertical="center" wrapText="1"/>
    </xf>
    <xf numFmtId="0" fontId="9" fillId="25" borderId="38" xfId="0" applyFont="1" applyFill="1" applyBorder="1" applyAlignment="1">
      <alignment horizontal="center" vertical="center"/>
    </xf>
    <xf numFmtId="0" fontId="4" fillId="25" borderId="40" xfId="0" applyFont="1" applyFill="1" applyBorder="1" applyAlignment="1">
      <alignment horizontal="center" vertical="center"/>
    </xf>
    <xf numFmtId="0" fontId="13" fillId="25" borderId="41" xfId="0" applyFont="1" applyFill="1" applyBorder="1" applyAlignment="1">
      <alignment horizontal="center" vertical="center" wrapText="1" readingOrder="1"/>
    </xf>
    <xf numFmtId="0" fontId="1" fillId="25" borderId="38" xfId="0" applyFont="1" applyFill="1" applyBorder="1" applyAlignment="1">
      <alignment horizontal="center" vertical="center"/>
    </xf>
    <xf numFmtId="0" fontId="1" fillId="25" borderId="39" xfId="0" applyFont="1" applyFill="1" applyBorder="1" applyAlignment="1">
      <alignment horizontal="center" vertical="center"/>
    </xf>
    <xf numFmtId="0" fontId="0" fillId="25" borderId="39" xfId="0" applyFill="1" applyBorder="1" applyAlignment="1">
      <alignment horizontal="center" vertical="center" wrapText="1"/>
    </xf>
    <xf numFmtId="0" fontId="0" fillId="25" borderId="42" xfId="0" applyFill="1" applyBorder="1" applyAlignment="1">
      <alignment horizontal="center" vertical="center" wrapText="1"/>
    </xf>
    <xf numFmtId="0" fontId="0" fillId="25" borderId="42" xfId="0" applyFill="1" applyBorder="1" applyAlignment="1">
      <alignment vertical="center" wrapText="1"/>
    </xf>
    <xf numFmtId="0" fontId="0" fillId="25" borderId="32" xfId="0" applyFill="1" applyBorder="1" applyAlignment="1">
      <alignment horizontal="center" vertical="center" wrapText="1"/>
    </xf>
    <xf numFmtId="0" fontId="0" fillId="25" borderId="41" xfId="0" applyFill="1" applyBorder="1" applyAlignment="1">
      <alignment horizontal="center" vertical="center" wrapText="1"/>
    </xf>
    <xf numFmtId="0" fontId="9" fillId="26" borderId="31" xfId="0" applyFont="1" applyFill="1" applyBorder="1" applyAlignment="1">
      <alignment horizontal="center" vertical="center"/>
    </xf>
    <xf numFmtId="0" fontId="3" fillId="26" borderId="29" xfId="0" applyFont="1" applyFill="1" applyBorder="1" applyAlignment="1">
      <alignment horizontal="center" vertical="center"/>
    </xf>
    <xf numFmtId="0" fontId="11" fillId="26" borderId="29" xfId="0" applyFont="1" applyFill="1" applyBorder="1" applyAlignment="1">
      <alignment vertical="center"/>
    </xf>
    <xf numFmtId="0" fontId="8" fillId="26" borderId="29" xfId="0" applyFont="1" applyFill="1" applyBorder="1" applyAlignment="1">
      <alignment vertical="center"/>
    </xf>
    <xf numFmtId="0" fontId="4" fillId="26" borderId="29" xfId="0" applyFont="1" applyFill="1" applyBorder="1" applyAlignment="1">
      <alignment horizontal="left" vertical="center"/>
    </xf>
    <xf numFmtId="0" fontId="0" fillId="26" borderId="29" xfId="0" applyFill="1" applyBorder="1" applyAlignment="1">
      <alignment vertical="center" wrapText="1"/>
    </xf>
    <xf numFmtId="0" fontId="4" fillId="26" borderId="30" xfId="0" applyFont="1" applyFill="1" applyBorder="1" applyAlignment="1">
      <alignment horizontal="center" vertical="center"/>
    </xf>
    <xf numFmtId="0" fontId="0" fillId="26" borderId="32" xfId="0" applyFill="1" applyBorder="1" applyAlignment="1">
      <alignment horizontal="center" vertical="center" wrapText="1"/>
    </xf>
    <xf numFmtId="0" fontId="1" fillId="26" borderId="31" xfId="0" applyFont="1" applyFill="1" applyBorder="1" applyAlignment="1">
      <alignment horizontal="center" vertical="center"/>
    </xf>
    <xf numFmtId="0" fontId="1" fillId="26" borderId="29" xfId="0" applyFont="1" applyFill="1" applyBorder="1" applyAlignment="1">
      <alignment horizontal="center" vertical="center"/>
    </xf>
    <xf numFmtId="0" fontId="0" fillId="26" borderId="29" xfId="0" applyFill="1" applyBorder="1" applyAlignment="1">
      <alignment horizontal="center" vertical="center" wrapText="1"/>
    </xf>
    <xf numFmtId="0" fontId="0" fillId="26" borderId="33" xfId="0" applyFill="1" applyBorder="1" applyAlignment="1">
      <alignment horizontal="center" vertical="center" wrapText="1"/>
    </xf>
    <xf numFmtId="0" fontId="0" fillId="26" borderId="33" xfId="0" applyFill="1" applyBorder="1" applyAlignment="1">
      <alignment vertical="center" wrapText="1"/>
    </xf>
    <xf numFmtId="0" fontId="9" fillId="26" borderId="38" xfId="0" applyFont="1" applyFill="1" applyBorder="1" applyAlignment="1">
      <alignment horizontal="center" vertical="center"/>
    </xf>
    <xf numFmtId="0" fontId="3" fillId="26" borderId="39" xfId="0" applyFont="1" applyFill="1" applyBorder="1" applyAlignment="1">
      <alignment horizontal="center" vertical="center"/>
    </xf>
    <xf numFmtId="0" fontId="11" fillId="26" borderId="39" xfId="0" applyFont="1" applyFill="1" applyBorder="1" applyAlignment="1">
      <alignment vertical="center"/>
    </xf>
    <xf numFmtId="0" fontId="8" fillId="26" borderId="39" xfId="0" applyFont="1" applyFill="1" applyBorder="1" applyAlignment="1">
      <alignment vertical="center"/>
    </xf>
    <xf numFmtId="0" fontId="4" fillId="26" borderId="39" xfId="0" applyFont="1" applyFill="1" applyBorder="1" applyAlignment="1">
      <alignment horizontal="left" vertical="center"/>
    </xf>
    <xf numFmtId="0" fontId="0" fillId="26" borderId="39" xfId="0" applyFill="1" applyBorder="1" applyAlignment="1">
      <alignment vertical="center" wrapText="1"/>
    </xf>
    <xf numFmtId="0" fontId="4" fillId="26" borderId="40" xfId="0" applyFont="1" applyFill="1" applyBorder="1" applyAlignment="1">
      <alignment horizontal="center" vertical="center"/>
    </xf>
    <xf numFmtId="0" fontId="0" fillId="26" borderId="41" xfId="0" applyFill="1" applyBorder="1" applyAlignment="1">
      <alignment horizontal="center" vertical="center" wrapText="1"/>
    </xf>
    <xf numFmtId="0" fontId="1" fillId="26" borderId="38" xfId="0" applyFont="1" applyFill="1" applyBorder="1" applyAlignment="1">
      <alignment horizontal="center" vertical="center"/>
    </xf>
    <xf numFmtId="0" fontId="1" fillId="26" borderId="39" xfId="0" applyFont="1" applyFill="1" applyBorder="1" applyAlignment="1">
      <alignment horizontal="center" vertical="center"/>
    </xf>
    <xf numFmtId="0" fontId="0" fillId="26" borderId="39" xfId="0" applyFill="1" applyBorder="1" applyAlignment="1">
      <alignment horizontal="center" vertical="center" wrapText="1"/>
    </xf>
    <xf numFmtId="0" fontId="0" fillId="26" borderId="42" xfId="0" applyFill="1" applyBorder="1" applyAlignment="1">
      <alignment horizontal="center" vertical="center" wrapText="1"/>
    </xf>
    <xf numFmtId="0" fontId="0" fillId="26" borderId="42" xfId="0" applyFill="1" applyBorder="1" applyAlignment="1">
      <alignment vertical="center" wrapText="1"/>
    </xf>
    <xf numFmtId="0" fontId="13" fillId="26" borderId="41" xfId="0" applyFont="1" applyFill="1" applyBorder="1" applyAlignment="1">
      <alignment horizontal="center" vertical="center" wrapText="1" readingOrder="1"/>
    </xf>
    <xf numFmtId="0" fontId="9" fillId="27" borderId="31" xfId="0" applyFont="1" applyFill="1" applyBorder="1" applyAlignment="1">
      <alignment horizontal="center" vertical="center"/>
    </xf>
    <xf numFmtId="0" fontId="3" fillId="27" borderId="29" xfId="0" applyFont="1" applyFill="1" applyBorder="1" applyAlignment="1">
      <alignment horizontal="center" vertical="center"/>
    </xf>
    <xf numFmtId="0" fontId="11" fillId="27" borderId="29" xfId="0" applyFont="1" applyFill="1" applyBorder="1" applyAlignment="1">
      <alignment vertical="center"/>
    </xf>
    <xf numFmtId="0" fontId="8" fillId="27" borderId="29" xfId="0" applyFont="1" applyFill="1" applyBorder="1" applyAlignment="1">
      <alignment vertical="center"/>
    </xf>
    <xf numFmtId="0" fontId="4" fillId="27" borderId="29" xfId="0" applyFont="1" applyFill="1" applyBorder="1" applyAlignment="1">
      <alignment horizontal="left" vertical="center"/>
    </xf>
    <xf numFmtId="0" fontId="0" fillId="27" borderId="29" xfId="0" applyFill="1" applyBorder="1" applyAlignment="1">
      <alignment vertical="center" wrapText="1"/>
    </xf>
    <xf numFmtId="0" fontId="4" fillId="27" borderId="30" xfId="0" applyFont="1" applyFill="1" applyBorder="1" applyAlignment="1">
      <alignment horizontal="center" vertical="center"/>
    </xf>
    <xf numFmtId="0" fontId="0" fillId="27" borderId="32" xfId="0" applyFill="1" applyBorder="1" applyAlignment="1">
      <alignment horizontal="center" vertical="center" wrapText="1"/>
    </xf>
    <xf numFmtId="0" fontId="1" fillId="27" borderId="31" xfId="0" applyFont="1" applyFill="1" applyBorder="1" applyAlignment="1">
      <alignment horizontal="center" vertical="center"/>
    </xf>
    <xf numFmtId="0" fontId="1" fillId="27" borderId="29" xfId="0" applyFont="1" applyFill="1" applyBorder="1" applyAlignment="1">
      <alignment horizontal="center" vertical="center"/>
    </xf>
    <xf numFmtId="0" fontId="0" fillId="27" borderId="29" xfId="0" applyFill="1" applyBorder="1" applyAlignment="1">
      <alignment horizontal="center" vertical="center" wrapText="1"/>
    </xf>
    <xf numFmtId="0" fontId="0" fillId="27" borderId="33" xfId="0" applyFill="1" applyBorder="1" applyAlignment="1">
      <alignment horizontal="center" vertical="center" wrapText="1"/>
    </xf>
    <xf numFmtId="0" fontId="0" fillId="27" borderId="33" xfId="0" applyFill="1" applyBorder="1" applyAlignment="1">
      <alignment vertical="center" wrapText="1"/>
    </xf>
    <xf numFmtId="0" fontId="9" fillId="27" borderId="38" xfId="0" applyFont="1" applyFill="1" applyBorder="1" applyAlignment="1">
      <alignment horizontal="center" vertical="center"/>
    </xf>
    <xf numFmtId="0" fontId="3" fillId="27" borderId="39" xfId="0" applyFont="1" applyFill="1" applyBorder="1" applyAlignment="1">
      <alignment horizontal="center" vertical="center"/>
    </xf>
    <xf numFmtId="0" fontId="11" fillId="27" borderId="39" xfId="0" applyFont="1" applyFill="1" applyBorder="1" applyAlignment="1">
      <alignment vertical="center"/>
    </xf>
    <xf numFmtId="0" fontId="8" fillId="27" borderId="39" xfId="0" applyFont="1" applyFill="1" applyBorder="1" applyAlignment="1">
      <alignment vertical="center"/>
    </xf>
    <xf numFmtId="0" fontId="4" fillId="27" borderId="39" xfId="0" applyFont="1" applyFill="1" applyBorder="1" applyAlignment="1">
      <alignment horizontal="left" vertical="center"/>
    </xf>
    <xf numFmtId="0" fontId="0" fillId="27" borderId="39" xfId="0" applyFill="1" applyBorder="1" applyAlignment="1">
      <alignment vertical="center" wrapText="1"/>
    </xf>
    <xf numFmtId="0" fontId="4" fillId="27" borderId="40" xfId="0" applyFont="1" applyFill="1" applyBorder="1" applyAlignment="1">
      <alignment horizontal="center" vertical="center"/>
    </xf>
    <xf numFmtId="0" fontId="0" fillId="27" borderId="41" xfId="0" applyFill="1" applyBorder="1" applyAlignment="1">
      <alignment horizontal="center" vertical="center" wrapText="1"/>
    </xf>
    <xf numFmtId="0" fontId="1" fillId="27" borderId="38" xfId="0" applyFont="1" applyFill="1" applyBorder="1" applyAlignment="1">
      <alignment horizontal="center" vertical="center"/>
    </xf>
    <xf numFmtId="0" fontId="1" fillId="27" borderId="39" xfId="0" applyFont="1" applyFill="1" applyBorder="1" applyAlignment="1">
      <alignment horizontal="center" vertical="center"/>
    </xf>
    <xf numFmtId="0" fontId="0" fillId="27" borderId="39" xfId="0" applyFill="1" applyBorder="1" applyAlignment="1">
      <alignment horizontal="center" vertical="center" wrapText="1"/>
    </xf>
    <xf numFmtId="0" fontId="0" fillId="27" borderId="42" xfId="0" applyFill="1" applyBorder="1" applyAlignment="1">
      <alignment horizontal="center" vertical="center" wrapText="1"/>
    </xf>
    <xf numFmtId="0" fontId="0" fillId="27" borderId="42" xfId="0" applyFill="1" applyBorder="1" applyAlignment="1">
      <alignment vertical="center" wrapText="1"/>
    </xf>
    <xf numFmtId="9" fontId="0" fillId="27" borderId="42" xfId="0" applyNumberFormat="1" applyFill="1" applyBorder="1" applyAlignment="1">
      <alignment vertical="center" wrapText="1"/>
    </xf>
    <xf numFmtId="0" fontId="14" fillId="6" borderId="23" xfId="0" applyFont="1" applyFill="1" applyBorder="1" applyAlignment="1">
      <alignment horizontal="center" vertical="center"/>
    </xf>
    <xf numFmtId="0" fontId="14" fillId="12" borderId="24" xfId="0" applyFont="1" applyFill="1" applyBorder="1" applyAlignment="1">
      <alignment horizontal="center" vertical="center"/>
    </xf>
    <xf numFmtId="0" fontId="5" fillId="22" borderId="33" xfId="0" applyFont="1" applyFill="1" applyBorder="1" applyAlignment="1">
      <alignment horizontal="center" vertical="center"/>
    </xf>
    <xf numFmtId="0" fontId="9" fillId="3" borderId="19" xfId="0" applyFont="1" applyFill="1" applyBorder="1" applyAlignment="1">
      <alignment horizontal="center" vertical="center"/>
    </xf>
    <xf numFmtId="0" fontId="5" fillId="3" borderId="26" xfId="0" applyFont="1" applyFill="1" applyBorder="1" applyAlignment="1">
      <alignment horizontal="center" vertical="center"/>
    </xf>
    <xf numFmtId="0" fontId="9" fillId="3" borderId="18" xfId="0" applyFont="1" applyFill="1" applyBorder="1" applyAlignment="1">
      <alignment horizontal="center" vertical="center"/>
    </xf>
    <xf numFmtId="0" fontId="5" fillId="3" borderId="25" xfId="0" applyFont="1" applyFill="1" applyBorder="1" applyAlignment="1">
      <alignment horizontal="center" vertical="center"/>
    </xf>
    <xf numFmtId="0" fontId="5" fillId="22" borderId="42" xfId="0" applyFont="1" applyFill="1" applyBorder="1" applyAlignment="1">
      <alignment horizontal="center" vertical="center"/>
    </xf>
    <xf numFmtId="0" fontId="14" fillId="12" borderId="47" xfId="0" applyFont="1" applyFill="1" applyBorder="1" applyAlignment="1">
      <alignment horizontal="center" vertical="center"/>
    </xf>
    <xf numFmtId="0" fontId="14" fillId="7" borderId="47" xfId="0" applyFont="1" applyFill="1" applyBorder="1" applyAlignment="1">
      <alignment horizontal="center" vertical="center"/>
    </xf>
    <xf numFmtId="0" fontId="14" fillId="13" borderId="24" xfId="0" applyFont="1" applyFill="1" applyBorder="1" applyAlignment="1">
      <alignment horizontal="center" vertical="center"/>
    </xf>
    <xf numFmtId="0" fontId="5" fillId="23" borderId="33" xfId="0" applyFont="1" applyFill="1" applyBorder="1" applyAlignment="1">
      <alignment horizontal="center" vertical="center"/>
    </xf>
    <xf numFmtId="0" fontId="9" fillId="4" borderId="19" xfId="0" applyFont="1" applyFill="1" applyBorder="1" applyAlignment="1">
      <alignment horizontal="center" vertical="center"/>
    </xf>
    <xf numFmtId="0" fontId="5" fillId="4" borderId="26" xfId="0" applyFont="1" applyFill="1" applyBorder="1" applyAlignment="1">
      <alignment horizontal="center" vertical="center"/>
    </xf>
    <xf numFmtId="0" fontId="9" fillId="4" borderId="18" xfId="0" applyFont="1" applyFill="1" applyBorder="1" applyAlignment="1">
      <alignment horizontal="center" vertical="center"/>
    </xf>
    <xf numFmtId="0" fontId="5" fillId="4" borderId="25" xfId="0" applyFont="1" applyFill="1" applyBorder="1" applyAlignment="1">
      <alignment horizontal="center" vertical="center"/>
    </xf>
    <xf numFmtId="0" fontId="5" fillId="23" borderId="42" xfId="0" applyFont="1" applyFill="1" applyBorder="1" applyAlignment="1">
      <alignment horizontal="center" vertical="center"/>
    </xf>
    <xf numFmtId="0" fontId="14" fillId="13" borderId="47" xfId="0" applyFont="1" applyFill="1" applyBorder="1" applyAlignment="1">
      <alignment horizontal="center" vertical="center"/>
    </xf>
    <xf numFmtId="0" fontId="14" fillId="8" borderId="47" xfId="0" applyFont="1" applyFill="1" applyBorder="1" applyAlignment="1">
      <alignment horizontal="center" vertical="center"/>
    </xf>
    <xf numFmtId="0" fontId="14" fillId="14" borderId="24" xfId="0" applyFont="1" applyFill="1" applyBorder="1" applyAlignment="1">
      <alignment horizontal="center" vertical="center"/>
    </xf>
    <xf numFmtId="0" fontId="5" fillId="24" borderId="33" xfId="0" applyFont="1" applyFill="1" applyBorder="1" applyAlignment="1">
      <alignment horizontal="center" vertical="center"/>
    </xf>
    <xf numFmtId="0" fontId="10" fillId="2" borderId="19" xfId="0" applyFont="1" applyFill="1" applyBorder="1" applyAlignment="1">
      <alignment horizontal="center" vertical="center"/>
    </xf>
    <xf numFmtId="0" fontId="5" fillId="2" borderId="26" xfId="0" applyFont="1" applyFill="1" applyBorder="1" applyAlignment="1">
      <alignment horizontal="center" vertical="center"/>
    </xf>
    <xf numFmtId="0" fontId="10" fillId="2" borderId="18" xfId="0" applyFont="1" applyFill="1" applyBorder="1" applyAlignment="1">
      <alignment horizontal="center" vertical="center"/>
    </xf>
    <xf numFmtId="0" fontId="5" fillId="2" borderId="25" xfId="0" applyFont="1" applyFill="1" applyBorder="1" applyAlignment="1">
      <alignment horizontal="center" vertical="center"/>
    </xf>
    <xf numFmtId="0" fontId="5" fillId="24" borderId="42" xfId="0" applyFont="1" applyFill="1" applyBorder="1" applyAlignment="1">
      <alignment horizontal="center" vertical="center"/>
    </xf>
    <xf numFmtId="0" fontId="14" fillId="14" borderId="47" xfId="0" applyFont="1" applyFill="1" applyBorder="1" applyAlignment="1">
      <alignment horizontal="center" vertical="center"/>
    </xf>
    <xf numFmtId="0" fontId="14" fillId="9" borderId="47" xfId="0" applyFont="1" applyFill="1" applyBorder="1" applyAlignment="1">
      <alignment horizontal="center" vertical="center"/>
    </xf>
    <xf numFmtId="0" fontId="14" fillId="16" borderId="24" xfId="0" applyFont="1" applyFill="1" applyBorder="1" applyAlignment="1">
      <alignment horizontal="center" vertical="center"/>
    </xf>
    <xf numFmtId="0" fontId="5" fillId="25" borderId="33" xfId="0" applyFont="1" applyFill="1" applyBorder="1" applyAlignment="1">
      <alignment horizontal="center" vertical="center"/>
    </xf>
    <xf numFmtId="0" fontId="10" fillId="5" borderId="19" xfId="0" applyFont="1" applyFill="1" applyBorder="1" applyAlignment="1">
      <alignment horizontal="center" vertical="center"/>
    </xf>
    <xf numFmtId="0" fontId="5" fillId="5" borderId="26" xfId="0" applyFont="1" applyFill="1" applyBorder="1" applyAlignment="1">
      <alignment horizontal="center" vertical="center"/>
    </xf>
    <xf numFmtId="0" fontId="10" fillId="5" borderId="18" xfId="0" applyFont="1" applyFill="1" applyBorder="1" applyAlignment="1">
      <alignment horizontal="center" vertical="center"/>
    </xf>
    <xf numFmtId="0" fontId="5" fillId="5" borderId="25" xfId="0" applyFont="1" applyFill="1" applyBorder="1" applyAlignment="1">
      <alignment horizontal="center" vertical="center"/>
    </xf>
    <xf numFmtId="0" fontId="5" fillId="25" borderId="42" xfId="0" applyFont="1" applyFill="1" applyBorder="1" applyAlignment="1">
      <alignment horizontal="center" vertical="center"/>
    </xf>
    <xf numFmtId="0" fontId="16" fillId="16" borderId="47" xfId="0" applyFont="1" applyFill="1" applyBorder="1" applyAlignment="1">
      <alignment horizontal="center" vertical="center"/>
    </xf>
    <xf numFmtId="0" fontId="14" fillId="11" borderId="47" xfId="0" applyFont="1" applyFill="1" applyBorder="1" applyAlignment="1">
      <alignment horizontal="center" vertical="center"/>
    </xf>
    <xf numFmtId="0" fontId="14" fillId="15" borderId="24" xfId="0" applyFont="1" applyFill="1" applyBorder="1" applyAlignment="1">
      <alignment horizontal="center" vertical="center"/>
    </xf>
    <xf numFmtId="0" fontId="5" fillId="26" borderId="33" xfId="0" applyFont="1" applyFill="1" applyBorder="1" applyAlignment="1">
      <alignment horizontal="center" vertical="center"/>
    </xf>
    <xf numFmtId="0" fontId="9" fillId="20" borderId="19" xfId="0" applyFont="1" applyFill="1" applyBorder="1" applyAlignment="1">
      <alignment horizontal="center" vertical="center"/>
    </xf>
    <xf numFmtId="0" fontId="5" fillId="20" borderId="26" xfId="0" applyFont="1" applyFill="1" applyBorder="1" applyAlignment="1">
      <alignment horizontal="center" vertical="center"/>
    </xf>
    <xf numFmtId="0" fontId="9" fillId="20" borderId="18" xfId="0" applyFont="1" applyFill="1" applyBorder="1" applyAlignment="1">
      <alignment horizontal="center" vertical="center"/>
    </xf>
    <xf numFmtId="0" fontId="5" fillId="20" borderId="25" xfId="0" applyFont="1" applyFill="1" applyBorder="1" applyAlignment="1">
      <alignment horizontal="center" vertical="center"/>
    </xf>
    <xf numFmtId="0" fontId="5" fillId="26" borderId="42" xfId="0" applyFont="1" applyFill="1" applyBorder="1" applyAlignment="1">
      <alignment horizontal="center" vertical="center"/>
    </xf>
    <xf numFmtId="0" fontId="16" fillId="15" borderId="47" xfId="0" applyFont="1" applyFill="1" applyBorder="1" applyAlignment="1">
      <alignment horizontal="center" vertical="center"/>
    </xf>
    <xf numFmtId="0" fontId="14" fillId="10" borderId="47" xfId="0" applyFont="1" applyFill="1" applyBorder="1" applyAlignment="1">
      <alignment horizontal="center" vertical="center"/>
    </xf>
    <xf numFmtId="0" fontId="14" fillId="17" borderId="24" xfId="0" applyFont="1" applyFill="1" applyBorder="1" applyAlignment="1">
      <alignment horizontal="center" vertical="center"/>
    </xf>
    <xf numFmtId="0" fontId="5" fillId="27" borderId="33" xfId="0" applyFont="1" applyFill="1" applyBorder="1" applyAlignment="1">
      <alignment horizontal="center" vertical="center"/>
    </xf>
    <xf numFmtId="0" fontId="9" fillId="21" borderId="19" xfId="0" applyFont="1" applyFill="1" applyBorder="1" applyAlignment="1">
      <alignment horizontal="center" vertical="center"/>
    </xf>
    <xf numFmtId="0" fontId="5" fillId="21" borderId="26" xfId="0" applyFont="1" applyFill="1" applyBorder="1" applyAlignment="1">
      <alignment horizontal="center" vertical="center"/>
    </xf>
    <xf numFmtId="0" fontId="9" fillId="21" borderId="18" xfId="0" applyFont="1" applyFill="1" applyBorder="1" applyAlignment="1">
      <alignment horizontal="center" vertical="center"/>
    </xf>
    <xf numFmtId="0" fontId="5" fillId="21" borderId="25" xfId="0" applyFont="1" applyFill="1" applyBorder="1" applyAlignment="1">
      <alignment horizontal="center" vertical="center"/>
    </xf>
    <xf numFmtId="0" fontId="14" fillId="17" borderId="47" xfId="0" applyFont="1" applyFill="1" applyBorder="1" applyAlignment="1">
      <alignment horizontal="center" vertical="center"/>
    </xf>
    <xf numFmtId="0" fontId="5" fillId="27" borderId="42" xfId="0" applyFont="1" applyFill="1" applyBorder="1" applyAlignment="1">
      <alignment horizontal="center" vertical="center"/>
    </xf>
    <xf numFmtId="0" fontId="9" fillId="21" borderId="34" xfId="0" applyFont="1" applyFill="1" applyBorder="1" applyAlignment="1">
      <alignment horizontal="center" vertical="center"/>
    </xf>
    <xf numFmtId="0" fontId="3" fillId="21" borderId="28" xfId="0" applyFont="1" applyFill="1" applyBorder="1" applyAlignment="1">
      <alignment horizontal="center" vertical="center"/>
    </xf>
    <xf numFmtId="0" fontId="5" fillId="21" borderId="35" xfId="0" applyFont="1" applyFill="1" applyBorder="1" applyAlignment="1">
      <alignment horizontal="center" vertical="center"/>
    </xf>
    <xf numFmtId="0" fontId="21" fillId="6" borderId="2" xfId="0" applyFont="1" applyFill="1" applyBorder="1" applyAlignment="1">
      <alignment horizontal="left" vertical="center"/>
    </xf>
    <xf numFmtId="0" fontId="22" fillId="12" borderId="1" xfId="0" applyFont="1" applyFill="1" applyBorder="1" applyAlignment="1">
      <alignment vertical="center"/>
    </xf>
    <xf numFmtId="0" fontId="23" fillId="22" borderId="29" xfId="0" applyFont="1" applyFill="1" applyBorder="1" applyAlignment="1">
      <alignment vertical="center"/>
    </xf>
    <xf numFmtId="0" fontId="23" fillId="18" borderId="13" xfId="0" applyFont="1" applyFill="1" applyBorder="1" applyAlignment="1">
      <alignment vertical="center"/>
    </xf>
    <xf numFmtId="0" fontId="23" fillId="18" borderId="3" xfId="0" applyFont="1" applyFill="1" applyBorder="1" applyAlignment="1">
      <alignment vertical="center"/>
    </xf>
    <xf numFmtId="0" fontId="23" fillId="22" borderId="39" xfId="0" applyFont="1" applyFill="1" applyBorder="1" applyAlignment="1">
      <alignment vertical="center"/>
    </xf>
    <xf numFmtId="0" fontId="22" fillId="12" borderId="44" xfId="0" applyFont="1" applyFill="1" applyBorder="1" applyAlignment="1">
      <alignment vertical="center"/>
    </xf>
    <xf numFmtId="0" fontId="21" fillId="7" borderId="44" xfId="0" applyFont="1" applyFill="1" applyBorder="1" applyAlignment="1">
      <alignment horizontal="left" vertical="center"/>
    </xf>
    <xf numFmtId="0" fontId="22" fillId="13" borderId="1" xfId="0" applyFont="1" applyFill="1" applyBorder="1" applyAlignment="1">
      <alignment vertical="center"/>
    </xf>
    <xf numFmtId="0" fontId="23" fillId="23" borderId="29" xfId="0" applyFont="1" applyFill="1" applyBorder="1" applyAlignment="1">
      <alignment vertical="center"/>
    </xf>
    <xf numFmtId="0" fontId="23" fillId="23" borderId="39" xfId="0" applyFont="1" applyFill="1" applyBorder="1" applyAlignment="1">
      <alignment vertical="center"/>
    </xf>
    <xf numFmtId="0" fontId="22" fillId="13" borderId="44" xfId="0" applyFont="1" applyFill="1" applyBorder="1" applyAlignment="1">
      <alignment vertical="center"/>
    </xf>
    <xf numFmtId="0" fontId="21" fillId="8" borderId="44" xfId="0" applyFont="1" applyFill="1" applyBorder="1" applyAlignment="1">
      <alignment horizontal="left" vertical="center"/>
    </xf>
    <xf numFmtId="0" fontId="22" fillId="14" borderId="1" xfId="0" applyFont="1" applyFill="1" applyBorder="1" applyAlignment="1">
      <alignment vertical="center"/>
    </xf>
    <xf numFmtId="0" fontId="23" fillId="24" borderId="29" xfId="0" applyFont="1" applyFill="1" applyBorder="1" applyAlignment="1">
      <alignment vertical="center"/>
    </xf>
    <xf numFmtId="0" fontId="23" fillId="24" borderId="39" xfId="0" applyFont="1" applyFill="1" applyBorder="1" applyAlignment="1">
      <alignment vertical="center"/>
    </xf>
    <xf numFmtId="0" fontId="22" fillId="14" borderId="44" xfId="0" applyFont="1" applyFill="1" applyBorder="1" applyAlignment="1">
      <alignment vertical="center"/>
    </xf>
    <xf numFmtId="0" fontId="21" fillId="9" borderId="44" xfId="0" applyFont="1" applyFill="1" applyBorder="1" applyAlignment="1">
      <alignment horizontal="left" vertical="center"/>
    </xf>
    <xf numFmtId="0" fontId="22" fillId="16" borderId="1" xfId="0" applyFont="1" applyFill="1" applyBorder="1" applyAlignment="1">
      <alignment vertical="center"/>
    </xf>
    <xf numFmtId="0" fontId="23" fillId="25" borderId="29" xfId="0" applyFont="1" applyFill="1" applyBorder="1" applyAlignment="1">
      <alignment vertical="center"/>
    </xf>
    <xf numFmtId="0" fontId="23" fillId="25" borderId="39" xfId="0" applyFont="1" applyFill="1" applyBorder="1" applyAlignment="1">
      <alignment vertical="center"/>
    </xf>
    <xf numFmtId="0" fontId="22" fillId="16" borderId="44" xfId="0" applyFont="1" applyFill="1" applyBorder="1" applyAlignment="1">
      <alignment vertical="center"/>
    </xf>
    <xf numFmtId="0" fontId="21" fillId="11" borderId="44" xfId="0" applyFont="1" applyFill="1" applyBorder="1" applyAlignment="1">
      <alignment horizontal="left" vertical="center"/>
    </xf>
    <xf numFmtId="0" fontId="22" fillId="15" borderId="1" xfId="0" applyFont="1" applyFill="1" applyBorder="1" applyAlignment="1">
      <alignment vertical="center"/>
    </xf>
    <xf numFmtId="0" fontId="23" fillId="26" borderId="29" xfId="0" applyFont="1" applyFill="1" applyBorder="1" applyAlignment="1">
      <alignment vertical="center"/>
    </xf>
    <xf numFmtId="0" fontId="23" fillId="26" borderId="39" xfId="0" applyFont="1" applyFill="1" applyBorder="1" applyAlignment="1">
      <alignment vertical="center"/>
    </xf>
    <xf numFmtId="0" fontId="22" fillId="15" borderId="44" xfId="0" applyFont="1" applyFill="1" applyBorder="1" applyAlignment="1">
      <alignment vertical="center"/>
    </xf>
    <xf numFmtId="0" fontId="21" fillId="10" borderId="44" xfId="0" applyFont="1" applyFill="1" applyBorder="1" applyAlignment="1">
      <alignment horizontal="left" vertical="center"/>
    </xf>
    <xf numFmtId="0" fontId="22" fillId="17" borderId="1" xfId="0" applyFont="1" applyFill="1" applyBorder="1" applyAlignment="1">
      <alignment vertical="center"/>
    </xf>
    <xf numFmtId="0" fontId="23" fillId="27" borderId="29" xfId="0" applyFont="1" applyFill="1" applyBorder="1" applyAlignment="1">
      <alignment vertical="center"/>
    </xf>
    <xf numFmtId="0" fontId="22" fillId="17" borderId="44" xfId="0" applyFont="1" applyFill="1" applyBorder="1" applyAlignment="1">
      <alignment vertical="center"/>
    </xf>
    <xf numFmtId="0" fontId="23" fillId="27" borderId="39" xfId="0" applyFont="1" applyFill="1" applyBorder="1" applyAlignment="1">
      <alignment vertical="center"/>
    </xf>
    <xf numFmtId="0" fontId="23" fillId="18" borderId="0" xfId="0" applyFont="1" applyFill="1" applyAlignment="1">
      <alignment vertical="center"/>
    </xf>
    <xf numFmtId="0" fontId="23" fillId="0" borderId="0" xfId="0" applyFont="1" applyAlignment="1">
      <alignment vertical="center"/>
    </xf>
    <xf numFmtId="0" fontId="12" fillId="6" borderId="2" xfId="0" applyFont="1" applyFill="1" applyBorder="1" applyAlignment="1">
      <alignment vertical="center"/>
    </xf>
    <xf numFmtId="0" fontId="12" fillId="12" borderId="1" xfId="0" applyFont="1" applyFill="1" applyBorder="1" applyAlignment="1">
      <alignment vertical="center"/>
    </xf>
    <xf numFmtId="0" fontId="3" fillId="22" borderId="29" xfId="0" applyFont="1" applyFill="1" applyBorder="1" applyAlignment="1">
      <alignment horizontal="left" vertical="center"/>
    </xf>
    <xf numFmtId="0" fontId="3" fillId="18" borderId="13" xfId="0" applyFont="1" applyFill="1" applyBorder="1" applyAlignment="1">
      <alignment horizontal="left" vertical="center"/>
    </xf>
    <xf numFmtId="0" fontId="3" fillId="18" borderId="3" xfId="0" applyFont="1" applyFill="1" applyBorder="1" applyAlignment="1">
      <alignment horizontal="left" vertical="center"/>
    </xf>
    <xf numFmtId="0" fontId="3" fillId="22" borderId="39" xfId="0" applyFont="1" applyFill="1" applyBorder="1" applyAlignment="1">
      <alignment horizontal="left" vertical="center"/>
    </xf>
    <xf numFmtId="0" fontId="12" fillId="12" borderId="44" xfId="0" applyFont="1" applyFill="1" applyBorder="1" applyAlignment="1">
      <alignment vertical="center"/>
    </xf>
    <xf numFmtId="0" fontId="12" fillId="7" borderId="44" xfId="0" applyFont="1" applyFill="1" applyBorder="1" applyAlignment="1">
      <alignment vertical="center"/>
    </xf>
    <xf numFmtId="0" fontId="12" fillId="13" borderId="1" xfId="0" applyFont="1" applyFill="1" applyBorder="1" applyAlignment="1">
      <alignment vertical="center"/>
    </xf>
    <xf numFmtId="0" fontId="3" fillId="23" borderId="29" xfId="0" applyFont="1" applyFill="1" applyBorder="1" applyAlignment="1">
      <alignment horizontal="left" vertical="center"/>
    </xf>
    <xf numFmtId="0" fontId="3" fillId="23" borderId="39" xfId="0" applyFont="1" applyFill="1" applyBorder="1" applyAlignment="1">
      <alignment horizontal="left" vertical="center"/>
    </xf>
    <xf numFmtId="0" fontId="12" fillId="13" borderId="44" xfId="0" applyFont="1" applyFill="1" applyBorder="1" applyAlignment="1">
      <alignment vertical="center"/>
    </xf>
    <xf numFmtId="0" fontId="12" fillId="8" borderId="44" xfId="0" applyFont="1" applyFill="1" applyBorder="1" applyAlignment="1">
      <alignment vertical="center"/>
    </xf>
    <xf numFmtId="0" fontId="12" fillId="14" borderId="1" xfId="0" applyFont="1" applyFill="1" applyBorder="1" applyAlignment="1">
      <alignment vertical="center"/>
    </xf>
    <xf numFmtId="0" fontId="3" fillId="24" borderId="29" xfId="0" applyFont="1" applyFill="1" applyBorder="1" applyAlignment="1">
      <alignment horizontal="left" vertical="center"/>
    </xf>
    <xf numFmtId="0" fontId="3" fillId="24" borderId="39" xfId="0" applyFont="1" applyFill="1" applyBorder="1" applyAlignment="1">
      <alignment horizontal="left" vertical="center"/>
    </xf>
    <xf numFmtId="0" fontId="12" fillId="14" borderId="44" xfId="0" applyFont="1" applyFill="1" applyBorder="1" applyAlignment="1">
      <alignment vertical="center"/>
    </xf>
    <xf numFmtId="0" fontId="12" fillId="9" borderId="44" xfId="0" applyFont="1" applyFill="1" applyBorder="1" applyAlignment="1">
      <alignment vertical="center"/>
    </xf>
    <xf numFmtId="0" fontId="12" fillId="16" borderId="1" xfId="0" applyFont="1" applyFill="1" applyBorder="1" applyAlignment="1">
      <alignment vertical="center"/>
    </xf>
    <xf numFmtId="0" fontId="3" fillId="25" borderId="29" xfId="0" applyFont="1" applyFill="1" applyBorder="1" applyAlignment="1">
      <alignment horizontal="left" vertical="center"/>
    </xf>
    <xf numFmtId="0" fontId="3" fillId="25" borderId="39" xfId="0" applyFont="1" applyFill="1" applyBorder="1" applyAlignment="1">
      <alignment horizontal="left" vertical="center"/>
    </xf>
    <xf numFmtId="0" fontId="12" fillId="16" borderId="44" xfId="0" applyFont="1" applyFill="1" applyBorder="1" applyAlignment="1">
      <alignment vertical="center"/>
    </xf>
    <xf numFmtId="0" fontId="12" fillId="11" borderId="44" xfId="0" applyFont="1" applyFill="1" applyBorder="1" applyAlignment="1">
      <alignment vertical="center"/>
    </xf>
    <xf numFmtId="0" fontId="12" fillId="15" borderId="1" xfId="0" applyFont="1" applyFill="1" applyBorder="1" applyAlignment="1">
      <alignment vertical="center"/>
    </xf>
    <xf numFmtId="0" fontId="3" fillId="26" borderId="29" xfId="0" applyFont="1" applyFill="1" applyBorder="1" applyAlignment="1">
      <alignment horizontal="left" vertical="center"/>
    </xf>
    <xf numFmtId="0" fontId="3" fillId="26" borderId="39" xfId="0" applyFont="1" applyFill="1" applyBorder="1" applyAlignment="1">
      <alignment horizontal="left" vertical="center"/>
    </xf>
    <xf numFmtId="0" fontId="12" fillId="15" borderId="44" xfId="0" applyFont="1" applyFill="1" applyBorder="1" applyAlignment="1">
      <alignment vertical="center"/>
    </xf>
    <xf numFmtId="0" fontId="12" fillId="10" borderId="44" xfId="0" applyFont="1" applyFill="1" applyBorder="1" applyAlignment="1">
      <alignment vertical="center"/>
    </xf>
    <xf numFmtId="0" fontId="12" fillId="17" borderId="1" xfId="0" applyFont="1" applyFill="1" applyBorder="1" applyAlignment="1">
      <alignment vertical="center"/>
    </xf>
    <xf numFmtId="0" fontId="3" fillId="27" borderId="29" xfId="0" applyFont="1" applyFill="1" applyBorder="1" applyAlignment="1">
      <alignment horizontal="left" vertical="center"/>
    </xf>
    <xf numFmtId="0" fontId="12" fillId="17" borderId="44" xfId="0" applyFont="1" applyFill="1" applyBorder="1" applyAlignment="1">
      <alignment vertical="center"/>
    </xf>
    <xf numFmtId="0" fontId="3" fillId="27" borderId="39" xfId="0" applyFont="1" applyFill="1" applyBorder="1" applyAlignment="1">
      <alignment horizontal="left" vertical="center"/>
    </xf>
    <xf numFmtId="0" fontId="3" fillId="18" borderId="0" xfId="0" applyFont="1" applyFill="1" applyAlignment="1">
      <alignment vertical="center"/>
    </xf>
    <xf numFmtId="0" fontId="3" fillId="0" borderId="0" xfId="0" applyFont="1" applyAlignment="1">
      <alignment vertical="center"/>
    </xf>
    <xf numFmtId="0" fontId="14" fillId="6" borderId="2" xfId="0" applyFont="1" applyFill="1" applyBorder="1" applyAlignment="1">
      <alignment horizontal="center" vertical="center"/>
    </xf>
    <xf numFmtId="0" fontId="0" fillId="0" borderId="0" xfId="0" applyAlignment="1">
      <alignment horizontal="center" vertical="center"/>
    </xf>
    <xf numFmtId="0" fontId="16" fillId="7" borderId="44" xfId="0" applyFont="1" applyFill="1" applyBorder="1" applyAlignment="1">
      <alignment horizontal="center" vertical="center"/>
    </xf>
    <xf numFmtId="0" fontId="16" fillId="8" borderId="44" xfId="0" applyFont="1" applyFill="1" applyBorder="1" applyAlignment="1">
      <alignment horizontal="center" vertical="center"/>
    </xf>
    <xf numFmtId="0" fontId="16" fillId="9" borderId="44" xfId="0" applyFont="1" applyFill="1" applyBorder="1" applyAlignment="1">
      <alignment horizontal="center" vertical="center"/>
    </xf>
    <xf numFmtId="0" fontId="16" fillId="16" borderId="1" xfId="0" applyFont="1" applyFill="1" applyBorder="1" applyAlignment="1">
      <alignment horizontal="center" vertical="center"/>
    </xf>
    <xf numFmtId="0" fontId="16" fillId="16" borderId="44" xfId="0" applyFont="1" applyFill="1" applyBorder="1" applyAlignment="1">
      <alignment horizontal="center" vertical="center"/>
    </xf>
    <xf numFmtId="0" fontId="16" fillId="11" borderId="44" xfId="0" applyFont="1" applyFill="1" applyBorder="1" applyAlignment="1">
      <alignment horizontal="center" vertical="center"/>
    </xf>
    <xf numFmtId="0" fontId="16" fillId="10" borderId="44" xfId="0" applyFont="1" applyFill="1" applyBorder="1" applyAlignment="1">
      <alignment horizontal="center" vertical="center"/>
    </xf>
    <xf numFmtId="0" fontId="14" fillId="12" borderId="49" xfId="0" applyFont="1" applyFill="1" applyBorder="1" applyAlignment="1">
      <alignment horizontal="center" vertical="center"/>
    </xf>
    <xf numFmtId="0" fontId="5" fillId="22" borderId="48" xfId="0" applyFont="1" applyFill="1" applyBorder="1" applyAlignment="1">
      <alignment horizontal="center" vertical="center"/>
    </xf>
    <xf numFmtId="0" fontId="5" fillId="18" borderId="48" xfId="0" applyFont="1" applyFill="1" applyBorder="1" applyAlignment="1">
      <alignment horizontal="center" vertical="center"/>
    </xf>
    <xf numFmtId="0" fontId="16" fillId="12" borderId="21" xfId="0" applyFont="1" applyFill="1" applyBorder="1" applyAlignment="1">
      <alignment horizontal="center" vertical="center"/>
    </xf>
    <xf numFmtId="0" fontId="16" fillId="13" borderId="49" xfId="0" applyFont="1" applyFill="1" applyBorder="1" applyAlignment="1">
      <alignment horizontal="center" vertical="center"/>
    </xf>
    <xf numFmtId="0" fontId="5" fillId="23" borderId="48" xfId="0" applyFont="1" applyFill="1" applyBorder="1" applyAlignment="1">
      <alignment horizontal="center" vertical="center"/>
    </xf>
    <xf numFmtId="0" fontId="16" fillId="13" borderId="21" xfId="0" applyFont="1" applyFill="1" applyBorder="1" applyAlignment="1">
      <alignment horizontal="center" vertical="center"/>
    </xf>
    <xf numFmtId="0" fontId="16" fillId="14" borderId="49" xfId="0" applyFont="1" applyFill="1" applyBorder="1" applyAlignment="1">
      <alignment horizontal="center" vertical="center"/>
    </xf>
    <xf numFmtId="0" fontId="5" fillId="24" borderId="48" xfId="0" applyFont="1" applyFill="1" applyBorder="1" applyAlignment="1">
      <alignment horizontal="center" vertical="center"/>
    </xf>
    <xf numFmtId="0" fontId="16" fillId="14" borderId="21" xfId="0" applyFont="1" applyFill="1" applyBorder="1" applyAlignment="1">
      <alignment horizontal="center" vertical="center"/>
    </xf>
    <xf numFmtId="0" fontId="5" fillId="25" borderId="48" xfId="0" applyFont="1" applyFill="1" applyBorder="1" applyAlignment="1">
      <alignment horizontal="center" vertical="center"/>
    </xf>
    <xf numFmtId="0" fontId="16" fillId="15" borderId="49" xfId="0" applyFont="1" applyFill="1" applyBorder="1" applyAlignment="1">
      <alignment horizontal="center" vertical="center"/>
    </xf>
    <xf numFmtId="0" fontId="5" fillId="26" borderId="48" xfId="0" applyFont="1" applyFill="1" applyBorder="1" applyAlignment="1">
      <alignment horizontal="center" vertical="center"/>
    </xf>
    <xf numFmtId="0" fontId="16" fillId="15" borderId="21" xfId="0" applyFont="1" applyFill="1" applyBorder="1" applyAlignment="1">
      <alignment horizontal="center" vertical="center"/>
    </xf>
    <xf numFmtId="0" fontId="16" fillId="17" borderId="49" xfId="0" applyFont="1" applyFill="1" applyBorder="1" applyAlignment="1">
      <alignment horizontal="center" vertical="center"/>
    </xf>
    <xf numFmtId="0" fontId="5" fillId="27" borderId="48" xfId="0" applyFont="1" applyFill="1" applyBorder="1" applyAlignment="1">
      <alignment horizontal="center" vertical="center"/>
    </xf>
    <xf numFmtId="0" fontId="16" fillId="17" borderId="21" xfId="0" applyFont="1" applyFill="1" applyBorder="1" applyAlignment="1">
      <alignment horizontal="center" vertical="center"/>
    </xf>
    <xf numFmtId="0" fontId="0" fillId="22" borderId="29" xfId="0" applyFill="1" applyBorder="1" applyAlignment="1">
      <alignment vertical="center"/>
    </xf>
    <xf numFmtId="0" fontId="0" fillId="22" borderId="33" xfId="0" applyFill="1" applyBorder="1" applyAlignment="1">
      <alignment vertical="center"/>
    </xf>
    <xf numFmtId="0" fontId="0" fillId="22" borderId="39" xfId="0" applyFill="1" applyBorder="1" applyAlignment="1">
      <alignment vertical="center"/>
    </xf>
    <xf numFmtId="0" fontId="0" fillId="22" borderId="42" xfId="0" applyFill="1" applyBorder="1" applyAlignment="1">
      <alignment vertical="center"/>
    </xf>
    <xf numFmtId="0" fontId="0" fillId="23" borderId="29" xfId="0" applyFill="1" applyBorder="1" applyAlignment="1">
      <alignment vertical="center"/>
    </xf>
    <xf numFmtId="0" fontId="0" fillId="23" borderId="33" xfId="0" applyFill="1" applyBorder="1" applyAlignment="1">
      <alignment vertical="center"/>
    </xf>
    <xf numFmtId="0" fontId="0" fillId="23" borderId="39" xfId="0" applyFill="1" applyBorder="1" applyAlignment="1">
      <alignment vertical="center"/>
    </xf>
    <xf numFmtId="0" fontId="0" fillId="23" borderId="42" xfId="0" applyFill="1" applyBorder="1" applyAlignment="1">
      <alignment vertical="center"/>
    </xf>
    <xf numFmtId="0" fontId="0" fillId="24" borderId="29" xfId="0" applyFill="1" applyBorder="1" applyAlignment="1">
      <alignment vertical="center"/>
    </xf>
    <xf numFmtId="0" fontId="0" fillId="24" borderId="33" xfId="0" applyFill="1" applyBorder="1" applyAlignment="1">
      <alignment vertical="center"/>
    </xf>
    <xf numFmtId="0" fontId="0" fillId="24" borderId="39" xfId="0" applyFill="1" applyBorder="1" applyAlignment="1">
      <alignment vertical="center"/>
    </xf>
    <xf numFmtId="0" fontId="0" fillId="24" borderId="42" xfId="0" applyFill="1" applyBorder="1" applyAlignment="1">
      <alignment vertical="center"/>
    </xf>
    <xf numFmtId="0" fontId="0" fillId="25" borderId="29" xfId="0" applyFill="1" applyBorder="1" applyAlignment="1">
      <alignment vertical="center"/>
    </xf>
    <xf numFmtId="0" fontId="0" fillId="25" borderId="33" xfId="0" applyFill="1" applyBorder="1" applyAlignment="1">
      <alignment vertical="center"/>
    </xf>
    <xf numFmtId="0" fontId="0" fillId="25" borderId="39" xfId="0" applyFill="1" applyBorder="1" applyAlignment="1">
      <alignment vertical="center"/>
    </xf>
    <xf numFmtId="0" fontId="0" fillId="25" borderId="42" xfId="0" applyFill="1" applyBorder="1" applyAlignment="1">
      <alignment vertical="center"/>
    </xf>
    <xf numFmtId="0" fontId="0" fillId="26" borderId="29" xfId="0" applyFill="1" applyBorder="1" applyAlignment="1">
      <alignment vertical="center"/>
    </xf>
    <xf numFmtId="0" fontId="0" fillId="26" borderId="33" xfId="0" applyFill="1" applyBorder="1" applyAlignment="1">
      <alignment vertical="center"/>
    </xf>
    <xf numFmtId="0" fontId="0" fillId="26" borderId="39" xfId="0" applyFill="1" applyBorder="1" applyAlignment="1">
      <alignment vertical="center"/>
    </xf>
    <xf numFmtId="0" fontId="0" fillId="26" borderId="42" xfId="0" applyFill="1" applyBorder="1" applyAlignment="1">
      <alignment vertical="center"/>
    </xf>
    <xf numFmtId="0" fontId="0" fillId="27" borderId="29" xfId="0" applyFill="1" applyBorder="1" applyAlignment="1">
      <alignment vertical="center"/>
    </xf>
    <xf numFmtId="0" fontId="0" fillId="27" borderId="33" xfId="0" applyFill="1" applyBorder="1" applyAlignment="1">
      <alignment vertical="center"/>
    </xf>
    <xf numFmtId="0" fontId="0" fillId="27" borderId="39" xfId="0" applyFill="1" applyBorder="1" applyAlignment="1">
      <alignment vertical="center"/>
    </xf>
    <xf numFmtId="0" fontId="0" fillId="27" borderId="42" xfId="0" applyFill="1" applyBorder="1" applyAlignment="1">
      <alignment vertical="center"/>
    </xf>
    <xf numFmtId="0" fontId="7" fillId="6" borderId="16" xfId="0" applyFont="1" applyFill="1" applyBorder="1" applyAlignment="1">
      <alignment vertical="center" wrapText="1"/>
    </xf>
    <xf numFmtId="0" fontId="7" fillId="12" borderId="17" xfId="0" applyFont="1" applyFill="1" applyBorder="1" applyAlignment="1">
      <alignment vertical="center" wrapText="1"/>
    </xf>
    <xf numFmtId="0" fontId="0" fillId="22" borderId="31" xfId="0" applyFill="1" applyBorder="1" applyAlignment="1">
      <alignment vertical="center" wrapText="1"/>
    </xf>
    <xf numFmtId="0" fontId="3" fillId="18" borderId="0" xfId="0" applyFont="1" applyFill="1" applyAlignment="1">
      <alignment horizontal="left" vertical="center"/>
    </xf>
    <xf numFmtId="0" fontId="0" fillId="18" borderId="48" xfId="0" applyFill="1" applyBorder="1" applyAlignment="1">
      <alignment vertical="center" wrapText="1"/>
    </xf>
    <xf numFmtId="0" fontId="0" fillId="18" borderId="48" xfId="0" applyFill="1" applyBorder="1" applyAlignment="1">
      <alignment horizontal="left" vertical="center" wrapText="1"/>
    </xf>
    <xf numFmtId="0" fontId="0" fillId="22" borderId="38" xfId="0" applyFill="1" applyBorder="1" applyAlignment="1">
      <alignment horizontal="left" vertical="center" wrapText="1"/>
    </xf>
    <xf numFmtId="0" fontId="7" fillId="12" borderId="43" xfId="0" applyFont="1" applyFill="1" applyBorder="1" applyAlignment="1">
      <alignment horizontal="left" vertical="center" wrapText="1"/>
    </xf>
    <xf numFmtId="0" fontId="0" fillId="22" borderId="31" xfId="0" applyFill="1" applyBorder="1" applyAlignment="1">
      <alignment horizontal="left" vertical="center" wrapText="1"/>
    </xf>
    <xf numFmtId="0" fontId="7" fillId="7" borderId="43" xfId="0" applyFont="1" applyFill="1" applyBorder="1" applyAlignment="1">
      <alignment horizontal="left" vertical="center" wrapText="1"/>
    </xf>
    <xf numFmtId="0" fontId="7" fillId="13" borderId="17" xfId="0" applyFont="1" applyFill="1" applyBorder="1" applyAlignment="1">
      <alignment horizontal="left" vertical="center" wrapText="1"/>
    </xf>
    <xf numFmtId="0" fontId="0" fillId="23" borderId="31" xfId="0" applyFill="1" applyBorder="1" applyAlignment="1">
      <alignment horizontal="left" vertical="center" wrapText="1"/>
    </xf>
    <xf numFmtId="0" fontId="0" fillId="23" borderId="38" xfId="0" applyFill="1" applyBorder="1" applyAlignment="1">
      <alignment horizontal="left" vertical="center" wrapText="1"/>
    </xf>
    <xf numFmtId="0" fontId="7" fillId="13" borderId="43" xfId="0" applyFont="1" applyFill="1" applyBorder="1" applyAlignment="1">
      <alignment horizontal="left" vertical="center" wrapText="1"/>
    </xf>
    <xf numFmtId="0" fontId="7" fillId="8" borderId="43" xfId="0" applyFont="1" applyFill="1" applyBorder="1" applyAlignment="1">
      <alignment horizontal="left" vertical="center" wrapText="1"/>
    </xf>
    <xf numFmtId="0" fontId="7" fillId="14" borderId="17" xfId="0" applyFont="1" applyFill="1" applyBorder="1" applyAlignment="1">
      <alignment horizontal="left" vertical="center" wrapText="1"/>
    </xf>
    <xf numFmtId="0" fontId="0" fillId="24" borderId="31" xfId="0" applyFill="1" applyBorder="1" applyAlignment="1">
      <alignment horizontal="left" vertical="center" wrapText="1"/>
    </xf>
    <xf numFmtId="0" fontId="0" fillId="24" borderId="38" xfId="0" applyFill="1" applyBorder="1" applyAlignment="1">
      <alignment horizontal="left" vertical="center" wrapText="1"/>
    </xf>
    <xf numFmtId="0" fontId="7" fillId="14" borderId="43" xfId="0" applyFont="1" applyFill="1" applyBorder="1" applyAlignment="1">
      <alignment horizontal="left" vertical="center" wrapText="1"/>
    </xf>
    <xf numFmtId="0" fontId="7" fillId="9" borderId="43" xfId="0" applyFont="1" applyFill="1" applyBorder="1" applyAlignment="1">
      <alignment horizontal="left" vertical="center" wrapText="1"/>
    </xf>
    <xf numFmtId="0" fontId="7" fillId="16" borderId="17" xfId="0" applyFont="1" applyFill="1" applyBorder="1" applyAlignment="1">
      <alignment horizontal="left" vertical="center" wrapText="1"/>
    </xf>
    <xf numFmtId="0" fontId="0" fillId="25" borderId="31" xfId="0" applyFill="1" applyBorder="1" applyAlignment="1">
      <alignment horizontal="left" vertical="center" wrapText="1"/>
    </xf>
    <xf numFmtId="0" fontId="0" fillId="25" borderId="38" xfId="0" applyFill="1" applyBorder="1" applyAlignment="1">
      <alignment horizontal="left" vertical="center" wrapText="1"/>
    </xf>
    <xf numFmtId="0" fontId="7" fillId="16" borderId="43" xfId="0" applyFont="1" applyFill="1" applyBorder="1" applyAlignment="1">
      <alignment horizontal="left" vertical="center" wrapText="1"/>
    </xf>
    <xf numFmtId="0" fontId="7" fillId="11" borderId="43" xfId="0" applyFont="1" applyFill="1" applyBorder="1" applyAlignment="1">
      <alignment horizontal="left" vertical="center" wrapText="1"/>
    </xf>
    <xf numFmtId="0" fontId="7" fillId="15" borderId="17" xfId="0" applyFont="1" applyFill="1" applyBorder="1" applyAlignment="1">
      <alignment horizontal="left" vertical="center" wrapText="1"/>
    </xf>
    <xf numFmtId="0" fontId="0" fillId="26" borderId="31" xfId="0" applyFill="1" applyBorder="1" applyAlignment="1">
      <alignment horizontal="left" vertical="center" wrapText="1"/>
    </xf>
    <xf numFmtId="0" fontId="0" fillId="26" borderId="38" xfId="0" applyFill="1" applyBorder="1" applyAlignment="1">
      <alignment horizontal="left" vertical="center" wrapText="1"/>
    </xf>
    <xf numFmtId="0" fontId="7" fillId="15" borderId="43" xfId="0" applyFont="1" applyFill="1" applyBorder="1" applyAlignment="1">
      <alignment horizontal="left" vertical="center" wrapText="1"/>
    </xf>
    <xf numFmtId="0" fontId="7" fillId="10" borderId="43" xfId="0" applyFont="1" applyFill="1" applyBorder="1" applyAlignment="1">
      <alignment horizontal="left" vertical="center" wrapText="1"/>
    </xf>
    <xf numFmtId="0" fontId="7" fillId="17" borderId="17" xfId="0" applyFont="1" applyFill="1" applyBorder="1" applyAlignment="1">
      <alignment horizontal="left" vertical="center" wrapText="1"/>
    </xf>
    <xf numFmtId="0" fontId="0" fillId="27" borderId="31" xfId="0" applyFill="1" applyBorder="1" applyAlignment="1">
      <alignment horizontal="left" vertical="center" wrapText="1"/>
    </xf>
    <xf numFmtId="0" fontId="7" fillId="17" borderId="43" xfId="0" applyFont="1" applyFill="1" applyBorder="1" applyAlignment="1">
      <alignment horizontal="left" vertical="center" wrapText="1"/>
    </xf>
    <xf numFmtId="0" fontId="0" fillId="27" borderId="38" xfId="0" applyFill="1" applyBorder="1" applyAlignment="1">
      <alignment horizontal="left" vertical="center" wrapText="1"/>
    </xf>
    <xf numFmtId="0" fontId="23" fillId="22" borderId="29" xfId="0" applyFont="1" applyFill="1" applyBorder="1" applyAlignment="1">
      <alignment horizontal="center" vertical="center"/>
    </xf>
    <xf numFmtId="0" fontId="8" fillId="22" borderId="29" xfId="0" applyFont="1" applyFill="1" applyBorder="1" applyAlignment="1">
      <alignment horizontal="center" vertical="center"/>
    </xf>
    <xf numFmtId="0" fontId="23" fillId="22" borderId="39" xfId="0" applyFont="1" applyFill="1" applyBorder="1" applyAlignment="1">
      <alignment horizontal="center" vertical="center"/>
    </xf>
    <xf numFmtId="0" fontId="8" fillId="22" borderId="39" xfId="0" applyFont="1" applyFill="1" applyBorder="1" applyAlignment="1">
      <alignment horizontal="center" vertical="center"/>
    </xf>
    <xf numFmtId="0" fontId="23" fillId="23" borderId="29" xfId="0" applyFont="1" applyFill="1" applyBorder="1" applyAlignment="1">
      <alignment horizontal="center" vertical="center"/>
    </xf>
    <xf numFmtId="0" fontId="8" fillId="23" borderId="29" xfId="0" applyFont="1" applyFill="1" applyBorder="1" applyAlignment="1">
      <alignment horizontal="center" vertical="center"/>
    </xf>
    <xf numFmtId="0" fontId="23" fillId="23" borderId="39" xfId="0" applyFont="1" applyFill="1" applyBorder="1" applyAlignment="1">
      <alignment horizontal="center" vertical="center"/>
    </xf>
    <xf numFmtId="0" fontId="8" fillId="23" borderId="39" xfId="0" applyFont="1" applyFill="1" applyBorder="1" applyAlignment="1">
      <alignment horizontal="center" vertical="center"/>
    </xf>
    <xf numFmtId="0" fontId="23" fillId="24" borderId="29" xfId="0" applyFont="1" applyFill="1" applyBorder="1" applyAlignment="1">
      <alignment horizontal="center" vertical="center"/>
    </xf>
    <xf numFmtId="0" fontId="8" fillId="24" borderId="29" xfId="0" applyFont="1" applyFill="1" applyBorder="1" applyAlignment="1">
      <alignment horizontal="center" vertical="center"/>
    </xf>
    <xf numFmtId="0" fontId="23" fillId="24" borderId="39" xfId="0" applyFont="1" applyFill="1" applyBorder="1" applyAlignment="1">
      <alignment horizontal="center" vertical="center"/>
    </xf>
    <xf numFmtId="0" fontId="8" fillId="24" borderId="39" xfId="0" applyFont="1" applyFill="1" applyBorder="1" applyAlignment="1">
      <alignment horizontal="center" vertical="center"/>
    </xf>
    <xf numFmtId="0" fontId="23" fillId="25" borderId="29" xfId="0" applyFont="1" applyFill="1" applyBorder="1" applyAlignment="1">
      <alignment horizontal="center" vertical="center"/>
    </xf>
    <xf numFmtId="0" fontId="8" fillId="25" borderId="29" xfId="0" applyFont="1" applyFill="1" applyBorder="1" applyAlignment="1">
      <alignment horizontal="center" vertical="center"/>
    </xf>
    <xf numFmtId="0" fontId="23" fillId="25" borderId="39" xfId="0" applyFont="1" applyFill="1" applyBorder="1" applyAlignment="1">
      <alignment horizontal="center" vertical="center"/>
    </xf>
    <xf numFmtId="0" fontId="8" fillId="25" borderId="39" xfId="0" applyFont="1" applyFill="1" applyBorder="1" applyAlignment="1">
      <alignment horizontal="center" vertical="center"/>
    </xf>
    <xf numFmtId="0" fontId="23" fillId="26" borderId="29" xfId="0" applyFont="1" applyFill="1" applyBorder="1" applyAlignment="1">
      <alignment horizontal="center" vertical="center"/>
    </xf>
    <xf numFmtId="0" fontId="8" fillId="26" borderId="29" xfId="0" applyFont="1" applyFill="1" applyBorder="1" applyAlignment="1">
      <alignment horizontal="center" vertical="center"/>
    </xf>
    <xf numFmtId="0" fontId="23" fillId="26" borderId="39" xfId="0" applyFont="1" applyFill="1" applyBorder="1" applyAlignment="1">
      <alignment horizontal="center" vertical="center"/>
    </xf>
    <xf numFmtId="0" fontId="8" fillId="26" borderId="39" xfId="0" applyFont="1" applyFill="1" applyBorder="1" applyAlignment="1">
      <alignment horizontal="center" vertical="center"/>
    </xf>
    <xf numFmtId="0" fontId="23" fillId="27" borderId="29" xfId="0" applyFont="1" applyFill="1" applyBorder="1" applyAlignment="1">
      <alignment horizontal="center" vertical="center"/>
    </xf>
    <xf numFmtId="0" fontId="8" fillId="27" borderId="29" xfId="0" applyFont="1" applyFill="1" applyBorder="1" applyAlignment="1">
      <alignment horizontal="center" vertical="center"/>
    </xf>
    <xf numFmtId="0" fontId="23" fillId="27" borderId="39" xfId="0" applyFont="1" applyFill="1" applyBorder="1" applyAlignment="1">
      <alignment horizontal="center" vertical="center"/>
    </xf>
    <xf numFmtId="0" fontId="8" fillId="27" borderId="39"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2" borderId="44"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3" borderId="44" xfId="0" applyFont="1" applyFill="1" applyBorder="1" applyAlignment="1">
      <alignment horizontal="center" vertical="center" wrapText="1"/>
    </xf>
    <xf numFmtId="0" fontId="7" fillId="8" borderId="44"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4" borderId="44" xfId="0" applyFont="1" applyFill="1" applyBorder="1" applyAlignment="1">
      <alignment horizontal="center" vertical="center" wrapText="1"/>
    </xf>
    <xf numFmtId="0" fontId="7" fillId="9" borderId="44"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6" borderId="44" xfId="0" applyFont="1" applyFill="1" applyBorder="1" applyAlignment="1">
      <alignment horizontal="center" vertical="center" wrapText="1"/>
    </xf>
    <xf numFmtId="0" fontId="7" fillId="11" borderId="44"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5" borderId="44" xfId="0" applyFont="1" applyFill="1" applyBorder="1" applyAlignment="1">
      <alignment horizontal="center" vertical="center" wrapText="1"/>
    </xf>
    <xf numFmtId="0" fontId="7" fillId="10" borderId="44"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7" borderId="44" xfId="0" applyFont="1" applyFill="1" applyBorder="1" applyAlignment="1">
      <alignment horizontal="center" vertical="center" wrapText="1"/>
    </xf>
    <xf numFmtId="0" fontId="4" fillId="22" borderId="29" xfId="0" applyFont="1" applyFill="1" applyBorder="1" applyAlignment="1">
      <alignment horizontal="center" vertical="center" wrapText="1"/>
    </xf>
    <xf numFmtId="0" fontId="4" fillId="18" borderId="13" xfId="0" applyFont="1" applyFill="1" applyBorder="1" applyAlignment="1">
      <alignment horizontal="center" vertical="center" wrapText="1"/>
    </xf>
    <xf numFmtId="0" fontId="4" fillId="18" borderId="3" xfId="0" applyFont="1" applyFill="1" applyBorder="1" applyAlignment="1">
      <alignment horizontal="center" vertical="center" wrapText="1"/>
    </xf>
    <xf numFmtId="0" fontId="4" fillId="22" borderId="39" xfId="0" applyFont="1" applyFill="1" applyBorder="1" applyAlignment="1">
      <alignment horizontal="center" vertical="center" wrapText="1"/>
    </xf>
    <xf numFmtId="0" fontId="14" fillId="12" borderId="44" xfId="0" applyFont="1" applyFill="1" applyBorder="1" applyAlignment="1">
      <alignment horizontal="center" vertical="center" wrapText="1"/>
    </xf>
    <xf numFmtId="0" fontId="14" fillId="7" borderId="44"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4" fillId="23" borderId="29" xfId="0" applyFont="1" applyFill="1" applyBorder="1" applyAlignment="1">
      <alignment horizontal="center" vertical="center" wrapText="1"/>
    </xf>
    <xf numFmtId="0" fontId="4" fillId="23" borderId="39" xfId="0" applyFont="1" applyFill="1" applyBorder="1" applyAlignment="1">
      <alignment horizontal="center" vertical="center" wrapText="1"/>
    </xf>
    <xf numFmtId="0" fontId="14" fillId="13" borderId="44" xfId="0" applyFont="1" applyFill="1" applyBorder="1" applyAlignment="1">
      <alignment horizontal="center" vertical="center" wrapText="1"/>
    </xf>
    <xf numFmtId="20" fontId="4" fillId="18" borderId="13" xfId="0" applyNumberFormat="1" applyFont="1" applyFill="1" applyBorder="1" applyAlignment="1">
      <alignment horizontal="center" vertical="center" wrapText="1"/>
    </xf>
    <xf numFmtId="0" fontId="14" fillId="8" borderId="44"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4" fillId="24" borderId="29" xfId="0" applyFont="1" applyFill="1" applyBorder="1" applyAlignment="1">
      <alignment horizontal="center" vertical="center" wrapText="1"/>
    </xf>
    <xf numFmtId="0" fontId="4" fillId="24" borderId="39" xfId="0" applyFont="1" applyFill="1" applyBorder="1" applyAlignment="1">
      <alignment horizontal="center" vertical="center" wrapText="1"/>
    </xf>
    <xf numFmtId="0" fontId="14" fillId="14" borderId="44" xfId="0" applyFont="1" applyFill="1" applyBorder="1" applyAlignment="1">
      <alignment horizontal="center" vertical="center" wrapText="1"/>
    </xf>
    <xf numFmtId="0" fontId="14" fillId="9" borderId="44"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4" fillId="25" borderId="29" xfId="0" applyFont="1" applyFill="1" applyBorder="1" applyAlignment="1">
      <alignment horizontal="center" vertical="center" wrapText="1"/>
    </xf>
    <xf numFmtId="0" fontId="4" fillId="25" borderId="39" xfId="0" applyFont="1" applyFill="1" applyBorder="1" applyAlignment="1">
      <alignment horizontal="center" vertical="center" wrapText="1"/>
    </xf>
    <xf numFmtId="0" fontId="14" fillId="16" borderId="44" xfId="0" applyFont="1" applyFill="1" applyBorder="1" applyAlignment="1">
      <alignment horizontal="center" vertical="center" wrapText="1"/>
    </xf>
    <xf numFmtId="0" fontId="14" fillId="11" borderId="44"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4" fillId="26" borderId="29" xfId="0" applyFont="1" applyFill="1" applyBorder="1" applyAlignment="1">
      <alignment horizontal="center" vertical="center" wrapText="1"/>
    </xf>
    <xf numFmtId="0" fontId="4" fillId="26" borderId="39" xfId="0" applyFont="1" applyFill="1" applyBorder="1" applyAlignment="1">
      <alignment horizontal="center" vertical="center" wrapText="1"/>
    </xf>
    <xf numFmtId="0" fontId="14" fillId="15" borderId="44" xfId="0" applyFont="1" applyFill="1" applyBorder="1" applyAlignment="1">
      <alignment horizontal="center" vertical="center" wrapText="1"/>
    </xf>
    <xf numFmtId="0" fontId="14" fillId="10" borderId="44"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4" fillId="27" borderId="29" xfId="0" applyFont="1" applyFill="1" applyBorder="1" applyAlignment="1">
      <alignment horizontal="center" vertical="center" wrapText="1"/>
    </xf>
    <xf numFmtId="0" fontId="14" fillId="17" borderId="44" xfId="0" applyFont="1" applyFill="1" applyBorder="1" applyAlignment="1">
      <alignment horizontal="center" vertical="center" wrapText="1"/>
    </xf>
    <xf numFmtId="0" fontId="4" fillId="27" borderId="39"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12" borderId="17" xfId="0" applyFont="1" applyFill="1" applyBorder="1" applyAlignment="1">
      <alignment horizontal="center" vertical="center" wrapText="1"/>
    </xf>
    <xf numFmtId="0" fontId="9" fillId="22" borderId="31" xfId="0" applyFont="1" applyFill="1" applyBorder="1" applyAlignment="1">
      <alignment horizontal="center" vertical="center" wrapText="1"/>
    </xf>
    <xf numFmtId="0" fontId="9" fillId="18" borderId="19" xfId="0" applyFont="1" applyFill="1" applyBorder="1" applyAlignment="1">
      <alignment horizontal="center" vertical="center" wrapText="1"/>
    </xf>
    <xf numFmtId="0" fontId="9" fillId="18" borderId="18" xfId="0" applyFont="1" applyFill="1" applyBorder="1" applyAlignment="1">
      <alignment horizontal="center" vertical="center" wrapText="1"/>
    </xf>
    <xf numFmtId="0" fontId="9" fillId="22" borderId="38" xfId="0" applyFont="1" applyFill="1" applyBorder="1" applyAlignment="1">
      <alignment horizontal="center" vertical="center" wrapText="1"/>
    </xf>
    <xf numFmtId="0" fontId="15" fillId="12" borderId="43" xfId="0" applyFont="1" applyFill="1" applyBorder="1" applyAlignment="1">
      <alignment horizontal="center" vertical="center" wrapText="1"/>
    </xf>
    <xf numFmtId="0" fontId="15" fillId="7" borderId="43"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9" fillId="23" borderId="31" xfId="0" applyFont="1" applyFill="1" applyBorder="1" applyAlignment="1">
      <alignment horizontal="center" vertical="center" wrapText="1"/>
    </xf>
    <xf numFmtId="0" fontId="9" fillId="23" borderId="38" xfId="0" applyFont="1" applyFill="1" applyBorder="1" applyAlignment="1">
      <alignment horizontal="center" vertical="center" wrapText="1"/>
    </xf>
    <xf numFmtId="0" fontId="15" fillId="13" borderId="43" xfId="0" applyFont="1" applyFill="1" applyBorder="1" applyAlignment="1">
      <alignment horizontal="center" vertical="center" wrapText="1"/>
    </xf>
    <xf numFmtId="20" fontId="9" fillId="18" borderId="19" xfId="0" applyNumberFormat="1" applyFont="1" applyFill="1" applyBorder="1" applyAlignment="1">
      <alignment horizontal="center" vertical="center" wrapText="1"/>
    </xf>
    <xf numFmtId="0" fontId="15" fillId="8" borderId="43" xfId="0" applyFont="1" applyFill="1" applyBorder="1" applyAlignment="1">
      <alignment horizontal="center" vertical="center" wrapText="1"/>
    </xf>
    <xf numFmtId="0" fontId="15" fillId="14" borderId="17" xfId="0" applyFont="1" applyFill="1" applyBorder="1" applyAlignment="1">
      <alignment horizontal="center" vertical="center" wrapText="1"/>
    </xf>
    <xf numFmtId="0" fontId="9" fillId="24" borderId="31" xfId="0" applyFont="1" applyFill="1" applyBorder="1" applyAlignment="1">
      <alignment horizontal="center" vertical="center" wrapText="1"/>
    </xf>
    <xf numFmtId="0" fontId="9" fillId="24" borderId="38" xfId="0" applyFont="1" applyFill="1" applyBorder="1" applyAlignment="1">
      <alignment horizontal="center" vertical="center" wrapText="1"/>
    </xf>
    <xf numFmtId="0" fontId="15" fillId="14" borderId="43" xfId="0" applyFont="1" applyFill="1" applyBorder="1" applyAlignment="1">
      <alignment horizontal="center" vertical="center" wrapText="1"/>
    </xf>
    <xf numFmtId="0" fontId="15" fillId="9" borderId="43" xfId="0" applyFont="1" applyFill="1" applyBorder="1" applyAlignment="1">
      <alignment horizontal="center" vertical="center" wrapText="1"/>
    </xf>
    <xf numFmtId="0" fontId="15" fillId="16" borderId="17" xfId="0" applyFont="1" applyFill="1" applyBorder="1" applyAlignment="1">
      <alignment horizontal="center" vertical="center" wrapText="1"/>
    </xf>
    <xf numFmtId="0" fontId="9" fillId="25" borderId="31" xfId="0" applyFont="1" applyFill="1" applyBorder="1" applyAlignment="1">
      <alignment horizontal="center" vertical="center" wrapText="1"/>
    </xf>
    <xf numFmtId="0" fontId="9" fillId="25" borderId="38" xfId="0" applyFont="1" applyFill="1" applyBorder="1" applyAlignment="1">
      <alignment horizontal="center" vertical="center" wrapText="1"/>
    </xf>
    <xf numFmtId="0" fontId="15" fillId="16" borderId="43" xfId="0" applyFont="1" applyFill="1" applyBorder="1" applyAlignment="1">
      <alignment horizontal="center" vertical="center" wrapText="1"/>
    </xf>
    <xf numFmtId="0" fontId="15" fillId="11" borderId="43" xfId="0" applyFont="1" applyFill="1" applyBorder="1" applyAlignment="1">
      <alignment horizontal="center" vertical="center" wrapText="1"/>
    </xf>
    <xf numFmtId="0" fontId="15" fillId="15" borderId="17" xfId="0" applyFont="1" applyFill="1" applyBorder="1" applyAlignment="1">
      <alignment horizontal="center" vertical="center" wrapText="1"/>
    </xf>
    <xf numFmtId="0" fontId="9" fillId="26" borderId="31" xfId="0" applyFont="1" applyFill="1" applyBorder="1" applyAlignment="1">
      <alignment horizontal="center" vertical="center" wrapText="1"/>
    </xf>
    <xf numFmtId="0" fontId="9" fillId="26" borderId="38" xfId="0" applyFont="1" applyFill="1" applyBorder="1" applyAlignment="1">
      <alignment horizontal="center" vertical="center" wrapText="1"/>
    </xf>
    <xf numFmtId="0" fontId="15" fillId="15" borderId="43" xfId="0" applyFont="1" applyFill="1" applyBorder="1" applyAlignment="1">
      <alignment horizontal="center" vertical="center" wrapText="1"/>
    </xf>
    <xf numFmtId="0" fontId="15" fillId="10" borderId="43" xfId="0" applyFont="1" applyFill="1" applyBorder="1" applyAlignment="1">
      <alignment horizontal="center" vertical="center" wrapText="1"/>
    </xf>
    <xf numFmtId="0" fontId="15" fillId="17" borderId="17" xfId="0" applyFont="1" applyFill="1" applyBorder="1" applyAlignment="1">
      <alignment horizontal="center" vertical="center" wrapText="1"/>
    </xf>
    <xf numFmtId="0" fontId="9" fillId="27" borderId="31" xfId="0" applyFont="1" applyFill="1" applyBorder="1" applyAlignment="1">
      <alignment horizontal="center" vertical="center" wrapText="1"/>
    </xf>
    <xf numFmtId="0" fontId="15" fillId="17" borderId="43" xfId="0" applyFont="1" applyFill="1" applyBorder="1" applyAlignment="1">
      <alignment horizontal="center" vertical="center" wrapText="1"/>
    </xf>
    <xf numFmtId="0" fontId="9" fillId="27" borderId="38" xfId="0" applyFont="1" applyFill="1" applyBorder="1" applyAlignment="1">
      <alignment horizontal="center" vertical="center" wrapText="1"/>
    </xf>
    <xf numFmtId="0" fontId="0" fillId="22" borderId="31" xfId="0" applyFill="1" applyBorder="1" applyAlignment="1">
      <alignment horizontal="center" vertical="center" wrapText="1"/>
    </xf>
    <xf numFmtId="0" fontId="0" fillId="22" borderId="38" xfId="0" applyFill="1" applyBorder="1" applyAlignment="1">
      <alignment horizontal="center" vertical="center" wrapText="1"/>
    </xf>
    <xf numFmtId="0" fontId="0" fillId="23" borderId="31" xfId="0" applyFill="1" applyBorder="1" applyAlignment="1">
      <alignment horizontal="center" vertical="center" wrapText="1"/>
    </xf>
    <xf numFmtId="0" fontId="0" fillId="23" borderId="38" xfId="0" applyFill="1" applyBorder="1" applyAlignment="1">
      <alignment horizontal="center" vertical="center" wrapText="1"/>
    </xf>
    <xf numFmtId="0" fontId="0" fillId="24" borderId="31" xfId="0" applyFill="1" applyBorder="1" applyAlignment="1">
      <alignment horizontal="center" vertical="center" wrapText="1"/>
    </xf>
    <xf numFmtId="0" fontId="0" fillId="24" borderId="38" xfId="0" applyFill="1" applyBorder="1" applyAlignment="1">
      <alignment horizontal="center" vertical="center" wrapText="1"/>
    </xf>
    <xf numFmtId="0" fontId="0" fillId="24" borderId="34" xfId="0" applyFill="1" applyBorder="1" applyAlignment="1">
      <alignment horizontal="center" vertical="center" wrapText="1"/>
    </xf>
    <xf numFmtId="0" fontId="0" fillId="25" borderId="31" xfId="0" applyFill="1" applyBorder="1" applyAlignment="1">
      <alignment horizontal="center" vertical="center" wrapText="1"/>
    </xf>
    <xf numFmtId="0" fontId="0" fillId="25" borderId="38" xfId="0" applyFill="1" applyBorder="1" applyAlignment="1">
      <alignment horizontal="center" vertical="center" wrapText="1"/>
    </xf>
    <xf numFmtId="0" fontId="0" fillId="26" borderId="31" xfId="0" applyFill="1" applyBorder="1" applyAlignment="1">
      <alignment horizontal="center" vertical="center" wrapText="1"/>
    </xf>
    <xf numFmtId="0" fontId="0" fillId="26" borderId="38" xfId="0" applyFill="1" applyBorder="1" applyAlignment="1">
      <alignment horizontal="center" vertical="center" wrapText="1"/>
    </xf>
    <xf numFmtId="0" fontId="0" fillId="27" borderId="31" xfId="0" applyFill="1" applyBorder="1" applyAlignment="1">
      <alignment horizontal="center" vertical="center" wrapText="1"/>
    </xf>
    <xf numFmtId="0" fontId="0" fillId="27" borderId="38" xfId="0" applyFill="1" applyBorder="1" applyAlignment="1">
      <alignment horizontal="center" vertical="center" wrapText="1"/>
    </xf>
    <xf numFmtId="0" fontId="6" fillId="6" borderId="2" xfId="0" applyFont="1" applyFill="1" applyBorder="1" applyAlignment="1">
      <alignment vertical="center"/>
    </xf>
    <xf numFmtId="0" fontId="6" fillId="12" borderId="1" xfId="0" applyFont="1" applyFill="1" applyBorder="1" applyAlignment="1">
      <alignment vertical="center"/>
    </xf>
    <xf numFmtId="0" fontId="1" fillId="18" borderId="13" xfId="0" applyFont="1" applyFill="1" applyBorder="1" applyAlignment="1">
      <alignment vertical="center"/>
    </xf>
    <xf numFmtId="0" fontId="1" fillId="18" borderId="3" xfId="0" applyFont="1" applyFill="1" applyBorder="1" applyAlignment="1">
      <alignment vertical="center"/>
    </xf>
    <xf numFmtId="0" fontId="6" fillId="12" borderId="44" xfId="0" applyFont="1" applyFill="1" applyBorder="1" applyAlignment="1">
      <alignment vertical="center"/>
    </xf>
    <xf numFmtId="0" fontId="6" fillId="7" borderId="44" xfId="0" applyFont="1" applyFill="1" applyBorder="1" applyAlignment="1">
      <alignment vertical="center"/>
    </xf>
    <xf numFmtId="0" fontId="6" fillId="13" borderId="1" xfId="0" applyFont="1" applyFill="1" applyBorder="1" applyAlignment="1">
      <alignment vertical="center"/>
    </xf>
    <xf numFmtId="0" fontId="6" fillId="13" borderId="44" xfId="0" applyFont="1" applyFill="1" applyBorder="1" applyAlignment="1">
      <alignment vertical="center"/>
    </xf>
    <xf numFmtId="0" fontId="6" fillId="8" borderId="44" xfId="0" applyFont="1" applyFill="1" applyBorder="1" applyAlignment="1">
      <alignment vertical="center"/>
    </xf>
    <xf numFmtId="0" fontId="6" fillId="14" borderId="1" xfId="0" applyFont="1" applyFill="1" applyBorder="1" applyAlignment="1">
      <alignment vertical="center"/>
    </xf>
    <xf numFmtId="0" fontId="6" fillId="14" borderId="44" xfId="0" applyFont="1" applyFill="1" applyBorder="1" applyAlignment="1">
      <alignment vertical="center"/>
    </xf>
    <xf numFmtId="0" fontId="0" fillId="24" borderId="28" xfId="0" applyFill="1" applyBorder="1" applyAlignment="1">
      <alignment vertical="center"/>
    </xf>
    <xf numFmtId="0" fontId="6" fillId="9" borderId="44" xfId="0" applyFont="1" applyFill="1" applyBorder="1" applyAlignment="1">
      <alignment vertical="center"/>
    </xf>
    <xf numFmtId="0" fontId="6" fillId="16" borderId="1" xfId="0" applyFont="1" applyFill="1" applyBorder="1" applyAlignment="1">
      <alignment vertical="center"/>
    </xf>
    <xf numFmtId="0" fontId="6" fillId="16" borderId="44" xfId="0" applyFont="1" applyFill="1" applyBorder="1" applyAlignment="1">
      <alignment vertical="center"/>
    </xf>
    <xf numFmtId="0" fontId="6" fillId="11" borderId="44" xfId="0" applyFont="1" applyFill="1" applyBorder="1" applyAlignment="1">
      <alignment vertical="center"/>
    </xf>
    <xf numFmtId="0" fontId="6" fillId="15" borderId="1" xfId="0" applyFont="1" applyFill="1" applyBorder="1" applyAlignment="1">
      <alignment vertical="center"/>
    </xf>
    <xf numFmtId="0" fontId="6" fillId="15" borderId="44" xfId="0" applyFont="1" applyFill="1" applyBorder="1" applyAlignment="1">
      <alignment vertical="center"/>
    </xf>
    <xf numFmtId="0" fontId="6" fillId="10" borderId="44" xfId="0" applyFont="1" applyFill="1" applyBorder="1" applyAlignment="1">
      <alignment vertical="center"/>
    </xf>
    <xf numFmtId="0" fontId="6" fillId="17" borderId="1" xfId="0" applyFont="1" applyFill="1" applyBorder="1" applyAlignment="1">
      <alignment vertical="center"/>
    </xf>
    <xf numFmtId="0" fontId="6" fillId="17" borderId="44" xfId="0" applyFont="1" applyFill="1" applyBorder="1" applyAlignment="1">
      <alignment vertical="center"/>
    </xf>
    <xf numFmtId="0" fontId="6" fillId="6" borderId="23" xfId="0" applyFont="1" applyFill="1" applyBorder="1" applyAlignment="1">
      <alignment vertical="center"/>
    </xf>
    <xf numFmtId="0" fontId="6" fillId="12" borderId="24" xfId="0" applyFont="1" applyFill="1" applyBorder="1" applyAlignment="1">
      <alignment vertical="center"/>
    </xf>
    <xf numFmtId="0" fontId="1" fillId="18" borderId="26" xfId="0" applyFont="1" applyFill="1" applyBorder="1" applyAlignment="1">
      <alignment vertical="center"/>
    </xf>
    <xf numFmtId="0" fontId="1" fillId="18" borderId="25" xfId="0" applyFont="1" applyFill="1" applyBorder="1" applyAlignment="1">
      <alignment vertical="center"/>
    </xf>
    <xf numFmtId="0" fontId="6" fillId="12" borderId="47" xfId="0" applyFont="1" applyFill="1" applyBorder="1" applyAlignment="1">
      <alignment vertical="center"/>
    </xf>
    <xf numFmtId="0" fontId="6" fillId="7" borderId="47" xfId="0" applyFont="1" applyFill="1" applyBorder="1" applyAlignment="1">
      <alignment vertical="center"/>
    </xf>
    <xf numFmtId="0" fontId="6" fillId="13" borderId="24" xfId="0" applyFont="1" applyFill="1" applyBorder="1" applyAlignment="1">
      <alignment vertical="center"/>
    </xf>
    <xf numFmtId="0" fontId="6" fillId="13" borderId="47" xfId="0" applyFont="1" applyFill="1" applyBorder="1" applyAlignment="1">
      <alignment vertical="center"/>
    </xf>
    <xf numFmtId="0" fontId="6" fillId="8" borderId="47" xfId="0" applyFont="1" applyFill="1" applyBorder="1" applyAlignment="1">
      <alignment vertical="center"/>
    </xf>
    <xf numFmtId="0" fontId="6" fillId="14" borderId="24" xfId="0" applyFont="1" applyFill="1" applyBorder="1" applyAlignment="1">
      <alignment vertical="center"/>
    </xf>
    <xf numFmtId="0" fontId="6" fillId="14" borderId="47" xfId="0" applyFont="1" applyFill="1" applyBorder="1" applyAlignment="1">
      <alignment vertical="center"/>
    </xf>
    <xf numFmtId="0" fontId="0" fillId="24" borderId="35" xfId="0" applyFill="1" applyBorder="1" applyAlignment="1">
      <alignment vertical="center"/>
    </xf>
    <xf numFmtId="0" fontId="6" fillId="9" borderId="47" xfId="0" applyFont="1" applyFill="1" applyBorder="1" applyAlignment="1">
      <alignment vertical="center"/>
    </xf>
    <xf numFmtId="0" fontId="6" fillId="16" borderId="24" xfId="0" applyFont="1" applyFill="1" applyBorder="1" applyAlignment="1">
      <alignment vertical="center"/>
    </xf>
    <xf numFmtId="0" fontId="6" fillId="16" borderId="47" xfId="0" applyFont="1" applyFill="1" applyBorder="1" applyAlignment="1">
      <alignment vertical="center"/>
    </xf>
    <xf numFmtId="0" fontId="6" fillId="11" borderId="47" xfId="0" applyFont="1" applyFill="1" applyBorder="1" applyAlignment="1">
      <alignment vertical="center"/>
    </xf>
    <xf numFmtId="0" fontId="6" fillId="15" borderId="24" xfId="0" applyFont="1" applyFill="1" applyBorder="1" applyAlignment="1">
      <alignment vertical="center"/>
    </xf>
    <xf numFmtId="0" fontId="6" fillId="15" borderId="47" xfId="0" applyFont="1" applyFill="1" applyBorder="1" applyAlignment="1">
      <alignment vertical="center"/>
    </xf>
    <xf numFmtId="0" fontId="6" fillId="10" borderId="47" xfId="0" applyFont="1" applyFill="1" applyBorder="1" applyAlignment="1">
      <alignment vertical="center"/>
    </xf>
    <xf numFmtId="0" fontId="6" fillId="17" borderId="24" xfId="0" applyFont="1" applyFill="1" applyBorder="1" applyAlignment="1">
      <alignment vertical="center"/>
    </xf>
    <xf numFmtId="0" fontId="6" fillId="17" borderId="47" xfId="0" applyFont="1" applyFill="1" applyBorder="1" applyAlignment="1">
      <alignment vertical="center"/>
    </xf>
    <xf numFmtId="0" fontId="0" fillId="0" borderId="27" xfId="0" applyBorder="1" applyAlignment="1">
      <alignment horizontal="center" vertical="center" wrapText="1"/>
    </xf>
    <xf numFmtId="0" fontId="6" fillId="6" borderId="16" xfId="0" applyFont="1" applyFill="1" applyBorder="1" applyAlignment="1">
      <alignment vertical="center"/>
    </xf>
    <xf numFmtId="0" fontId="6" fillId="12" borderId="17" xfId="0" applyFont="1" applyFill="1" applyBorder="1" applyAlignment="1">
      <alignment vertical="center"/>
    </xf>
    <xf numFmtId="0" fontId="0" fillId="22" borderId="31" xfId="0" applyFill="1" applyBorder="1" applyAlignment="1">
      <alignment vertical="center"/>
    </xf>
    <xf numFmtId="0" fontId="1" fillId="18" borderId="19" xfId="0" applyFont="1" applyFill="1" applyBorder="1" applyAlignment="1">
      <alignment vertical="center"/>
    </xf>
    <xf numFmtId="0" fontId="1" fillId="18" borderId="18" xfId="0" applyFont="1" applyFill="1" applyBorder="1" applyAlignment="1">
      <alignment vertical="center"/>
    </xf>
    <xf numFmtId="0" fontId="0" fillId="22" borderId="38" xfId="0" applyFill="1" applyBorder="1" applyAlignment="1">
      <alignment vertical="center"/>
    </xf>
    <xf numFmtId="0" fontId="6" fillId="12" borderId="43" xfId="0" applyFont="1" applyFill="1" applyBorder="1" applyAlignment="1">
      <alignment vertical="center"/>
    </xf>
    <xf numFmtId="0" fontId="6" fillId="7" borderId="43" xfId="0" applyFont="1" applyFill="1" applyBorder="1" applyAlignment="1">
      <alignment vertical="center"/>
    </xf>
    <xf numFmtId="0" fontId="6" fillId="13" borderId="17" xfId="0" applyFont="1" applyFill="1" applyBorder="1" applyAlignment="1">
      <alignment vertical="center"/>
    </xf>
    <xf numFmtId="0" fontId="0" fillId="23" borderId="31" xfId="0" applyFill="1" applyBorder="1" applyAlignment="1">
      <alignment vertical="center"/>
    </xf>
    <xf numFmtId="0" fontId="0" fillId="23" borderId="38" xfId="0" applyFill="1" applyBorder="1" applyAlignment="1">
      <alignment vertical="center"/>
    </xf>
    <xf numFmtId="0" fontId="6" fillId="13" borderId="43" xfId="0" applyFont="1" applyFill="1" applyBorder="1" applyAlignment="1">
      <alignment vertical="center"/>
    </xf>
    <xf numFmtId="0" fontId="6" fillId="8" borderId="43" xfId="0" applyFont="1" applyFill="1" applyBorder="1" applyAlignment="1">
      <alignment vertical="center"/>
    </xf>
    <xf numFmtId="0" fontId="6" fillId="14" borderId="17" xfId="0" applyFont="1" applyFill="1" applyBorder="1" applyAlignment="1">
      <alignment vertical="center"/>
    </xf>
    <xf numFmtId="0" fontId="0" fillId="24" borderId="31" xfId="0" applyFill="1" applyBorder="1" applyAlignment="1">
      <alignment vertical="center"/>
    </xf>
    <xf numFmtId="0" fontId="0" fillId="24" borderId="38" xfId="0" applyFill="1" applyBorder="1" applyAlignment="1">
      <alignment vertical="center"/>
    </xf>
    <xf numFmtId="0" fontId="6" fillId="14" borderId="43" xfId="0" applyFont="1" applyFill="1" applyBorder="1" applyAlignment="1">
      <alignment vertical="center"/>
    </xf>
    <xf numFmtId="0" fontId="0" fillId="24" borderId="34" xfId="0" applyFill="1" applyBorder="1" applyAlignment="1">
      <alignment vertical="center"/>
    </xf>
    <xf numFmtId="0" fontId="6" fillId="9" borderId="43" xfId="0" applyFont="1" applyFill="1" applyBorder="1" applyAlignment="1">
      <alignment vertical="center"/>
    </xf>
    <xf numFmtId="0" fontId="6" fillId="16" borderId="17" xfId="0" applyFont="1" applyFill="1" applyBorder="1" applyAlignment="1">
      <alignment vertical="center"/>
    </xf>
    <xf numFmtId="0" fontId="0" fillId="25" borderId="31" xfId="0" applyFill="1" applyBorder="1" applyAlignment="1">
      <alignment vertical="center"/>
    </xf>
    <xf numFmtId="0" fontId="0" fillId="25" borderId="38" xfId="0" applyFill="1" applyBorder="1" applyAlignment="1">
      <alignment vertical="center"/>
    </xf>
    <xf numFmtId="0" fontId="6" fillId="16" borderId="43" xfId="0" applyFont="1" applyFill="1" applyBorder="1" applyAlignment="1">
      <alignment vertical="center"/>
    </xf>
    <xf numFmtId="0" fontId="6" fillId="11" borderId="43" xfId="0" applyFont="1" applyFill="1" applyBorder="1" applyAlignment="1">
      <alignment vertical="center"/>
    </xf>
    <xf numFmtId="0" fontId="6" fillId="15" borderId="17" xfId="0" applyFont="1" applyFill="1" applyBorder="1" applyAlignment="1">
      <alignment vertical="center"/>
    </xf>
    <xf numFmtId="0" fontId="0" fillId="26" borderId="31" xfId="0" applyFill="1" applyBorder="1" applyAlignment="1">
      <alignment vertical="center"/>
    </xf>
    <xf numFmtId="0" fontId="0" fillId="26" borderId="38" xfId="0" applyFill="1" applyBorder="1" applyAlignment="1">
      <alignment vertical="center"/>
    </xf>
    <xf numFmtId="0" fontId="6" fillId="15" borderId="43" xfId="0" applyFont="1" applyFill="1" applyBorder="1" applyAlignment="1">
      <alignment vertical="center"/>
    </xf>
    <xf numFmtId="0" fontId="6" fillId="10" borderId="43" xfId="0" applyFont="1" applyFill="1" applyBorder="1" applyAlignment="1">
      <alignment vertical="center"/>
    </xf>
    <xf numFmtId="0" fontId="6" fillId="17" borderId="17" xfId="0" applyFont="1" applyFill="1" applyBorder="1" applyAlignment="1">
      <alignment vertical="center"/>
    </xf>
    <xf numFmtId="0" fontId="0" fillId="27" borderId="31" xfId="0" applyFill="1" applyBorder="1" applyAlignment="1">
      <alignment vertical="center"/>
    </xf>
    <xf numFmtId="0" fontId="6" fillId="17" borderId="43" xfId="0" applyFont="1" applyFill="1" applyBorder="1" applyAlignment="1">
      <alignment vertical="center"/>
    </xf>
    <xf numFmtId="0" fontId="0" fillId="27" borderId="38" xfId="0" applyFill="1" applyBorder="1" applyAlignment="1">
      <alignment vertical="center"/>
    </xf>
    <xf numFmtId="0" fontId="0" fillId="0" borderId="15" xfId="0" applyBorder="1" applyAlignment="1">
      <alignment horizontal="center" vertical="center" wrapText="1"/>
    </xf>
    <xf numFmtId="0" fontId="14" fillId="6" borderId="53" xfId="0" applyFont="1" applyFill="1" applyBorder="1" applyAlignment="1">
      <alignment horizontal="center" vertical="center"/>
    </xf>
    <xf numFmtId="0" fontId="14" fillId="6" borderId="54" xfId="0" applyFont="1" applyFill="1" applyBorder="1" applyAlignment="1">
      <alignment horizontal="center" vertical="center"/>
    </xf>
    <xf numFmtId="0" fontId="14" fillId="12" borderId="55" xfId="0" applyFont="1" applyFill="1" applyBorder="1" applyAlignment="1">
      <alignment horizontal="center" vertical="center"/>
    </xf>
    <xf numFmtId="0" fontId="14" fillId="12" borderId="56" xfId="0" applyFont="1" applyFill="1" applyBorder="1" applyAlignment="1">
      <alignment horizontal="center" vertical="center"/>
    </xf>
    <xf numFmtId="0" fontId="5" fillId="22" borderId="57" xfId="0" applyFont="1" applyFill="1" applyBorder="1" applyAlignment="1">
      <alignment horizontal="center" vertical="center"/>
    </xf>
    <xf numFmtId="0" fontId="5" fillId="22" borderId="58" xfId="0" applyFont="1" applyFill="1" applyBorder="1" applyAlignment="1">
      <alignment horizontal="center" vertical="center"/>
    </xf>
    <xf numFmtId="0" fontId="5" fillId="18" borderId="57" xfId="0" applyFont="1" applyFill="1" applyBorder="1" applyAlignment="1">
      <alignment horizontal="center" vertical="center"/>
    </xf>
    <xf numFmtId="0" fontId="5" fillId="18" borderId="58" xfId="0" applyFont="1" applyFill="1" applyBorder="1" applyAlignment="1">
      <alignment horizontal="center" vertical="center"/>
    </xf>
    <xf numFmtId="0" fontId="16" fillId="12" borderId="59" xfId="0" applyFont="1" applyFill="1" applyBorder="1" applyAlignment="1">
      <alignment horizontal="center" vertical="center"/>
    </xf>
    <xf numFmtId="0" fontId="16" fillId="12" borderId="60" xfId="0" applyFont="1" applyFill="1" applyBorder="1" applyAlignment="1">
      <alignment horizontal="center" vertical="center"/>
    </xf>
    <xf numFmtId="0" fontId="16" fillId="7" borderId="61" xfId="0" applyFont="1" applyFill="1" applyBorder="1" applyAlignment="1">
      <alignment horizontal="center" vertical="center"/>
    </xf>
    <xf numFmtId="0" fontId="16" fillId="7" borderId="62" xfId="0" applyFont="1" applyFill="1" applyBorder="1" applyAlignment="1">
      <alignment horizontal="center" vertical="center"/>
    </xf>
    <xf numFmtId="0" fontId="16" fillId="13" borderId="55" xfId="0" applyFont="1" applyFill="1" applyBorder="1" applyAlignment="1">
      <alignment horizontal="center" vertical="center"/>
    </xf>
    <xf numFmtId="0" fontId="16" fillId="13" borderId="56" xfId="0" applyFont="1" applyFill="1" applyBorder="1" applyAlignment="1">
      <alignment horizontal="center" vertical="center"/>
    </xf>
    <xf numFmtId="0" fontId="5" fillId="23" borderId="57" xfId="0" applyFont="1" applyFill="1" applyBorder="1" applyAlignment="1">
      <alignment horizontal="center" vertical="center"/>
    </xf>
    <xf numFmtId="0" fontId="5" fillId="23" borderId="58" xfId="0" applyFont="1" applyFill="1" applyBorder="1" applyAlignment="1">
      <alignment horizontal="center" vertical="center"/>
    </xf>
    <xf numFmtId="0" fontId="16" fillId="13" borderId="59" xfId="0" applyFont="1" applyFill="1" applyBorder="1" applyAlignment="1">
      <alignment horizontal="center" vertical="center"/>
    </xf>
    <xf numFmtId="0" fontId="16" fillId="13" borderId="60" xfId="0" applyFont="1" applyFill="1" applyBorder="1" applyAlignment="1">
      <alignment horizontal="center" vertical="center"/>
    </xf>
    <xf numFmtId="0" fontId="16" fillId="8" borderId="61" xfId="0" applyFont="1" applyFill="1" applyBorder="1" applyAlignment="1">
      <alignment horizontal="center" vertical="center"/>
    </xf>
    <xf numFmtId="0" fontId="16" fillId="8" borderId="62" xfId="0" applyFont="1" applyFill="1" applyBorder="1" applyAlignment="1">
      <alignment horizontal="center" vertical="center"/>
    </xf>
    <xf numFmtId="0" fontId="16" fillId="14" borderId="55" xfId="0" applyFont="1" applyFill="1" applyBorder="1" applyAlignment="1">
      <alignment horizontal="center" vertical="center"/>
    </xf>
    <xf numFmtId="0" fontId="16" fillId="14" borderId="56" xfId="0" applyFont="1" applyFill="1" applyBorder="1" applyAlignment="1">
      <alignment horizontal="center" vertical="center"/>
    </xf>
    <xf numFmtId="0" fontId="5" fillId="24" borderId="57" xfId="0" applyFont="1" applyFill="1" applyBorder="1" applyAlignment="1">
      <alignment horizontal="center" vertical="center"/>
    </xf>
    <xf numFmtId="0" fontId="5" fillId="24" borderId="58" xfId="0" applyFont="1" applyFill="1" applyBorder="1" applyAlignment="1">
      <alignment horizontal="center" vertical="center"/>
    </xf>
    <xf numFmtId="0" fontId="16" fillId="14" borderId="59" xfId="0" applyFont="1" applyFill="1" applyBorder="1" applyAlignment="1">
      <alignment horizontal="center" vertical="center"/>
    </xf>
    <xf numFmtId="0" fontId="16" fillId="14" borderId="60" xfId="0" applyFont="1" applyFill="1" applyBorder="1" applyAlignment="1">
      <alignment horizontal="center" vertical="center"/>
    </xf>
    <xf numFmtId="0" fontId="16" fillId="9" borderId="61" xfId="0" applyFont="1" applyFill="1" applyBorder="1" applyAlignment="1">
      <alignment horizontal="center" vertical="center"/>
    </xf>
    <xf numFmtId="0" fontId="16" fillId="9" borderId="62" xfId="0" applyFont="1" applyFill="1" applyBorder="1" applyAlignment="1">
      <alignment horizontal="center" vertical="center"/>
    </xf>
    <xf numFmtId="0" fontId="16" fillId="16" borderId="63" xfId="0" applyFont="1" applyFill="1" applyBorder="1" applyAlignment="1">
      <alignment horizontal="center" vertical="center"/>
    </xf>
    <xf numFmtId="0" fontId="16" fillId="16" borderId="64" xfId="0" applyFont="1" applyFill="1" applyBorder="1" applyAlignment="1">
      <alignment horizontal="center" vertical="center"/>
    </xf>
    <xf numFmtId="0" fontId="5" fillId="25" borderId="57" xfId="0" applyFont="1" applyFill="1" applyBorder="1" applyAlignment="1">
      <alignment horizontal="center" vertical="center"/>
    </xf>
    <xf numFmtId="0" fontId="5" fillId="25" borderId="58" xfId="0" applyFont="1" applyFill="1" applyBorder="1" applyAlignment="1">
      <alignment horizontal="center" vertical="center"/>
    </xf>
    <xf numFmtId="0" fontId="16" fillId="16" borderId="61" xfId="0" applyFont="1" applyFill="1" applyBorder="1" applyAlignment="1">
      <alignment horizontal="center" vertical="center"/>
    </xf>
    <xf numFmtId="0" fontId="16" fillId="16" borderId="62" xfId="0" applyFont="1" applyFill="1" applyBorder="1" applyAlignment="1">
      <alignment horizontal="center" vertical="center"/>
    </xf>
    <xf numFmtId="0" fontId="16" fillId="11" borderId="61" xfId="0" applyFont="1" applyFill="1" applyBorder="1" applyAlignment="1">
      <alignment horizontal="center" vertical="center"/>
    </xf>
    <xf numFmtId="0" fontId="16" fillId="11" borderId="62" xfId="0" applyFont="1" applyFill="1" applyBorder="1" applyAlignment="1">
      <alignment horizontal="center" vertical="center"/>
    </xf>
    <xf numFmtId="0" fontId="16" fillId="15" borderId="55" xfId="0" applyFont="1" applyFill="1" applyBorder="1" applyAlignment="1">
      <alignment horizontal="center" vertical="center"/>
    </xf>
    <xf numFmtId="0" fontId="16" fillId="15" borderId="56" xfId="0" applyFont="1" applyFill="1" applyBorder="1" applyAlignment="1">
      <alignment horizontal="center" vertical="center"/>
    </xf>
    <xf numFmtId="0" fontId="5" fillId="26" borderId="57" xfId="0" applyFont="1" applyFill="1" applyBorder="1" applyAlignment="1">
      <alignment horizontal="center" vertical="center"/>
    </xf>
    <xf numFmtId="0" fontId="5" fillId="26" borderId="58" xfId="0" applyFont="1" applyFill="1" applyBorder="1" applyAlignment="1">
      <alignment horizontal="center" vertical="center"/>
    </xf>
    <xf numFmtId="0" fontId="16" fillId="15" borderId="59" xfId="0" applyFont="1" applyFill="1" applyBorder="1" applyAlignment="1">
      <alignment horizontal="center" vertical="center"/>
    </xf>
    <xf numFmtId="0" fontId="16" fillId="15" borderId="60" xfId="0" applyFont="1" applyFill="1" applyBorder="1" applyAlignment="1">
      <alignment horizontal="center" vertical="center"/>
    </xf>
    <xf numFmtId="0" fontId="16" fillId="10" borderId="61" xfId="0" applyFont="1" applyFill="1" applyBorder="1" applyAlignment="1">
      <alignment horizontal="center" vertical="center"/>
    </xf>
    <xf numFmtId="0" fontId="16" fillId="10" borderId="62" xfId="0" applyFont="1" applyFill="1" applyBorder="1" applyAlignment="1">
      <alignment horizontal="center" vertical="center"/>
    </xf>
    <xf numFmtId="0" fontId="16" fillId="17" borderId="55" xfId="0" applyFont="1" applyFill="1" applyBorder="1" applyAlignment="1">
      <alignment horizontal="center" vertical="center"/>
    </xf>
    <xf numFmtId="0" fontId="16" fillId="17" borderId="56" xfId="0" applyFont="1" applyFill="1" applyBorder="1" applyAlignment="1">
      <alignment horizontal="center" vertical="center"/>
    </xf>
    <xf numFmtId="0" fontId="5" fillId="27" borderId="57" xfId="0" applyFont="1" applyFill="1" applyBorder="1" applyAlignment="1">
      <alignment horizontal="center" vertical="center"/>
    </xf>
    <xf numFmtId="0" fontId="5" fillId="27" borderId="58" xfId="0" applyFont="1" applyFill="1" applyBorder="1" applyAlignment="1">
      <alignment horizontal="center" vertical="center"/>
    </xf>
    <xf numFmtId="0" fontId="16" fillId="17" borderId="59" xfId="0" applyFont="1" applyFill="1" applyBorder="1" applyAlignment="1">
      <alignment horizontal="center" vertical="center"/>
    </xf>
    <xf numFmtId="0" fontId="16" fillId="17" borderId="60" xfId="0" applyFont="1" applyFill="1" applyBorder="1" applyAlignment="1">
      <alignment horizontal="center" vertical="center"/>
    </xf>
    <xf numFmtId="0" fontId="5" fillId="18" borderId="65" xfId="0" applyFont="1" applyFill="1" applyBorder="1" applyAlignment="1">
      <alignment horizontal="center" vertical="center"/>
    </xf>
    <xf numFmtId="0" fontId="5" fillId="18" borderId="66" xfId="0" applyFont="1" applyFill="1" applyBorder="1" applyAlignment="1">
      <alignment horizontal="center" vertical="center"/>
    </xf>
    <xf numFmtId="0" fontId="5" fillId="18" borderId="67" xfId="0" applyFont="1" applyFill="1" applyBorder="1" applyAlignment="1">
      <alignment horizontal="center" vertical="center"/>
    </xf>
    <xf numFmtId="0" fontId="12" fillId="19" borderId="50" xfId="0" applyFont="1" applyFill="1" applyBorder="1" applyAlignment="1">
      <alignment horizontal="center" vertical="center" wrapText="1"/>
    </xf>
    <xf numFmtId="0" fontId="12" fillId="19" borderId="51" xfId="0" applyFont="1" applyFill="1" applyBorder="1" applyAlignment="1">
      <alignment horizontal="center" vertical="center" wrapText="1"/>
    </xf>
    <xf numFmtId="0" fontId="12" fillId="19" borderId="68" xfId="0" applyFont="1" applyFill="1" applyBorder="1" applyAlignment="1">
      <alignment horizontal="center" vertical="center" wrapText="1"/>
    </xf>
    <xf numFmtId="0" fontId="12" fillId="19" borderId="69" xfId="0" applyFont="1" applyFill="1" applyBorder="1" applyAlignment="1">
      <alignment horizontal="center" vertical="center" wrapText="1"/>
    </xf>
    <xf numFmtId="0" fontId="12" fillId="19" borderId="52" xfId="0" applyFont="1" applyFill="1" applyBorder="1" applyAlignment="1">
      <alignment horizontal="center" vertical="center" wrapText="1"/>
    </xf>
    <xf numFmtId="0" fontId="15" fillId="6" borderId="53" xfId="0" applyFont="1" applyFill="1" applyBorder="1" applyAlignment="1">
      <alignment horizontal="center" vertical="center"/>
    </xf>
    <xf numFmtId="0" fontId="15" fillId="12" borderId="63" xfId="0" applyFont="1" applyFill="1" applyBorder="1" applyAlignment="1">
      <alignment horizontal="center" vertical="center"/>
    </xf>
    <xf numFmtId="0" fontId="14" fillId="12" borderId="64" xfId="0" applyFont="1" applyFill="1" applyBorder="1" applyAlignment="1">
      <alignment horizontal="center" vertical="center"/>
    </xf>
    <xf numFmtId="0" fontId="9" fillId="22" borderId="70" xfId="0" applyFont="1" applyFill="1" applyBorder="1" applyAlignment="1">
      <alignment horizontal="center" vertical="center"/>
    </xf>
    <xf numFmtId="0" fontId="4" fillId="22" borderId="71" xfId="0" applyFont="1" applyFill="1" applyBorder="1" applyAlignment="1">
      <alignment horizontal="center" vertical="center"/>
    </xf>
    <xf numFmtId="0" fontId="9" fillId="3" borderId="72" xfId="0" applyFont="1" applyFill="1" applyBorder="1" applyAlignment="1">
      <alignment horizontal="center" vertical="center"/>
    </xf>
    <xf numFmtId="0" fontId="4" fillId="18" borderId="73" xfId="0" applyFont="1" applyFill="1" applyBorder="1" applyAlignment="1">
      <alignment horizontal="center" vertical="center"/>
    </xf>
    <xf numFmtId="0" fontId="9" fillId="3" borderId="74" xfId="0" applyFont="1" applyFill="1" applyBorder="1" applyAlignment="1">
      <alignment horizontal="center" vertical="center"/>
    </xf>
    <xf numFmtId="0" fontId="4" fillId="18" borderId="75" xfId="0" applyFont="1" applyFill="1" applyBorder="1" applyAlignment="1">
      <alignment horizontal="center" vertical="center"/>
    </xf>
    <xf numFmtId="0" fontId="9" fillId="22" borderId="76" xfId="0" applyFont="1" applyFill="1" applyBorder="1" applyAlignment="1">
      <alignment horizontal="center" vertical="center"/>
    </xf>
    <xf numFmtId="0" fontId="4" fillId="22" borderId="77" xfId="0" applyFont="1" applyFill="1" applyBorder="1" applyAlignment="1">
      <alignment horizontal="center" vertical="center"/>
    </xf>
    <xf numFmtId="0" fontId="15" fillId="12" borderId="61" xfId="0" applyFont="1" applyFill="1" applyBorder="1" applyAlignment="1">
      <alignment horizontal="center" vertical="center"/>
    </xf>
    <xf numFmtId="0" fontId="14" fillId="12" borderId="62" xfId="0" applyFont="1" applyFill="1" applyBorder="1" applyAlignment="1">
      <alignment horizontal="center" vertical="center"/>
    </xf>
    <xf numFmtId="0" fontId="15" fillId="7" borderId="61" xfId="0" applyFont="1" applyFill="1" applyBorder="1" applyAlignment="1">
      <alignment horizontal="center" vertical="center"/>
    </xf>
    <xf numFmtId="0" fontId="14" fillId="7" borderId="62" xfId="0" applyFont="1" applyFill="1" applyBorder="1" applyAlignment="1">
      <alignment horizontal="center" vertical="center"/>
    </xf>
    <xf numFmtId="0" fontId="15" fillId="13" borderId="63" xfId="0" applyFont="1" applyFill="1" applyBorder="1" applyAlignment="1">
      <alignment horizontal="center" vertical="center"/>
    </xf>
    <xf numFmtId="0" fontId="14" fillId="13" borderId="64" xfId="0" applyFont="1" applyFill="1" applyBorder="1" applyAlignment="1">
      <alignment horizontal="center" vertical="center"/>
    </xf>
    <xf numFmtId="0" fontId="9" fillId="23" borderId="70" xfId="0" applyFont="1" applyFill="1" applyBorder="1" applyAlignment="1">
      <alignment horizontal="center" vertical="center"/>
    </xf>
    <xf numFmtId="0" fontId="4" fillId="23"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74" xfId="0" applyFont="1" applyFill="1" applyBorder="1" applyAlignment="1">
      <alignment horizontal="center" vertical="center"/>
    </xf>
    <xf numFmtId="0" fontId="9" fillId="23" borderId="76" xfId="0" applyFont="1" applyFill="1" applyBorder="1" applyAlignment="1">
      <alignment horizontal="center" vertical="center"/>
    </xf>
    <xf numFmtId="0" fontId="4" fillId="23" borderId="77" xfId="0" applyFont="1" applyFill="1" applyBorder="1" applyAlignment="1">
      <alignment horizontal="center" vertical="center"/>
    </xf>
    <xf numFmtId="0" fontId="15" fillId="13" borderId="61" xfId="0" applyFont="1" applyFill="1" applyBorder="1" applyAlignment="1">
      <alignment horizontal="center" vertical="center"/>
    </xf>
    <xf numFmtId="0" fontId="14" fillId="13" borderId="62" xfId="0" applyFont="1" applyFill="1" applyBorder="1" applyAlignment="1">
      <alignment horizontal="center" vertical="center"/>
    </xf>
    <xf numFmtId="0" fontId="15" fillId="8" borderId="61" xfId="0" applyFont="1" applyFill="1" applyBorder="1" applyAlignment="1">
      <alignment horizontal="center" vertical="center"/>
    </xf>
    <xf numFmtId="0" fontId="14" fillId="8" borderId="62" xfId="0" applyFont="1" applyFill="1" applyBorder="1" applyAlignment="1">
      <alignment horizontal="center" vertical="center"/>
    </xf>
    <xf numFmtId="0" fontId="15" fillId="14" borderId="63" xfId="0" applyFont="1" applyFill="1" applyBorder="1" applyAlignment="1">
      <alignment horizontal="center" vertical="center"/>
    </xf>
    <xf numFmtId="0" fontId="14" fillId="14" borderId="64" xfId="0" applyFont="1" applyFill="1" applyBorder="1" applyAlignment="1">
      <alignment horizontal="center" vertical="center"/>
    </xf>
    <xf numFmtId="0" fontId="10" fillId="24" borderId="70" xfId="0" applyFont="1" applyFill="1" applyBorder="1" applyAlignment="1">
      <alignment horizontal="center" vertical="center"/>
    </xf>
    <xf numFmtId="0" fontId="4" fillId="24" borderId="71" xfId="0" applyFont="1" applyFill="1" applyBorder="1" applyAlignment="1">
      <alignment horizontal="center" vertical="center"/>
    </xf>
    <xf numFmtId="0" fontId="10" fillId="2" borderId="72" xfId="0" applyFont="1" applyFill="1" applyBorder="1" applyAlignment="1">
      <alignment horizontal="center" vertical="center"/>
    </xf>
    <xf numFmtId="0" fontId="10" fillId="2" borderId="74" xfId="0" applyFont="1" applyFill="1" applyBorder="1" applyAlignment="1">
      <alignment horizontal="center" vertical="center"/>
    </xf>
    <xf numFmtId="0" fontId="10" fillId="24" borderId="76" xfId="0" applyFont="1" applyFill="1" applyBorder="1" applyAlignment="1">
      <alignment horizontal="center" vertical="center"/>
    </xf>
    <xf numFmtId="0" fontId="4" fillId="24" borderId="77" xfId="0" applyFont="1" applyFill="1" applyBorder="1" applyAlignment="1">
      <alignment horizontal="center" vertical="center"/>
    </xf>
    <xf numFmtId="0" fontId="15" fillId="14" borderId="61" xfId="0" applyFont="1" applyFill="1" applyBorder="1" applyAlignment="1">
      <alignment horizontal="center" vertical="center"/>
    </xf>
    <xf numFmtId="0" fontId="14" fillId="14" borderId="62" xfId="0" applyFont="1" applyFill="1" applyBorder="1" applyAlignment="1">
      <alignment horizontal="center" vertical="center"/>
    </xf>
    <xf numFmtId="0" fontId="15" fillId="9" borderId="61" xfId="0" applyFont="1" applyFill="1" applyBorder="1" applyAlignment="1">
      <alignment horizontal="center" vertical="center"/>
    </xf>
    <xf numFmtId="0" fontId="14" fillId="9" borderId="62" xfId="0" applyFont="1" applyFill="1" applyBorder="1" applyAlignment="1">
      <alignment horizontal="center" vertical="center"/>
    </xf>
    <xf numFmtId="0" fontId="15" fillId="16" borderId="63" xfId="0" applyFont="1" applyFill="1" applyBorder="1" applyAlignment="1">
      <alignment horizontal="center" vertical="center"/>
    </xf>
    <xf numFmtId="0" fontId="14" fillId="16" borderId="64" xfId="0" applyFont="1" applyFill="1" applyBorder="1" applyAlignment="1">
      <alignment horizontal="center" vertical="center"/>
    </xf>
    <xf numFmtId="0" fontId="10" fillId="25" borderId="70" xfId="0" applyFont="1" applyFill="1" applyBorder="1" applyAlignment="1">
      <alignment horizontal="center" vertical="center"/>
    </xf>
    <xf numFmtId="0" fontId="4" fillId="25" borderId="71" xfId="0" applyFont="1" applyFill="1" applyBorder="1" applyAlignment="1">
      <alignment horizontal="center" vertical="center"/>
    </xf>
    <xf numFmtId="0" fontId="10" fillId="5" borderId="72" xfId="0" applyFont="1" applyFill="1" applyBorder="1" applyAlignment="1">
      <alignment horizontal="center" vertical="center"/>
    </xf>
    <xf numFmtId="0" fontId="10" fillId="5" borderId="74" xfId="0" applyFont="1" applyFill="1" applyBorder="1" applyAlignment="1">
      <alignment horizontal="center" vertical="center"/>
    </xf>
    <xf numFmtId="0" fontId="10" fillId="25" borderId="76" xfId="0" applyFont="1" applyFill="1" applyBorder="1" applyAlignment="1">
      <alignment horizontal="center" vertical="center"/>
    </xf>
    <xf numFmtId="0" fontId="4" fillId="25" borderId="77" xfId="0" applyFont="1" applyFill="1" applyBorder="1" applyAlignment="1">
      <alignment horizontal="center" vertical="center"/>
    </xf>
    <xf numFmtId="0" fontId="15" fillId="16" borderId="61" xfId="0" applyFont="1" applyFill="1" applyBorder="1" applyAlignment="1">
      <alignment horizontal="center" vertical="center"/>
    </xf>
    <xf numFmtId="0" fontId="14" fillId="16" borderId="62" xfId="0" applyFont="1" applyFill="1" applyBorder="1" applyAlignment="1">
      <alignment horizontal="center" vertical="center"/>
    </xf>
    <xf numFmtId="0" fontId="15" fillId="11" borderId="61" xfId="0" applyFont="1" applyFill="1" applyBorder="1" applyAlignment="1">
      <alignment horizontal="center" vertical="center"/>
    </xf>
    <xf numFmtId="0" fontId="14" fillId="11" borderId="62" xfId="0" applyFont="1" applyFill="1" applyBorder="1" applyAlignment="1">
      <alignment horizontal="center" vertical="center"/>
    </xf>
    <xf numFmtId="0" fontId="15" fillId="15" borderId="63" xfId="0" applyFont="1" applyFill="1" applyBorder="1" applyAlignment="1">
      <alignment horizontal="center" vertical="center"/>
    </xf>
    <xf numFmtId="0" fontId="14" fillId="15" borderId="64" xfId="0" applyFont="1" applyFill="1" applyBorder="1" applyAlignment="1">
      <alignment horizontal="center" vertical="center"/>
    </xf>
    <xf numFmtId="0" fontId="9" fillId="26" borderId="70" xfId="0" applyFont="1" applyFill="1" applyBorder="1" applyAlignment="1">
      <alignment horizontal="center" vertical="center"/>
    </xf>
    <xf numFmtId="0" fontId="4" fillId="26" borderId="71" xfId="0" applyFont="1" applyFill="1" applyBorder="1" applyAlignment="1">
      <alignment horizontal="center" vertical="center"/>
    </xf>
    <xf numFmtId="0" fontId="9" fillId="20" borderId="72" xfId="0" applyFont="1" applyFill="1" applyBorder="1" applyAlignment="1">
      <alignment horizontal="center" vertical="center"/>
    </xf>
    <xf numFmtId="0" fontId="9" fillId="20" borderId="74" xfId="0" applyFont="1" applyFill="1" applyBorder="1" applyAlignment="1">
      <alignment horizontal="center" vertical="center"/>
    </xf>
    <xf numFmtId="0" fontId="9" fillId="26" borderId="76" xfId="0" applyFont="1" applyFill="1" applyBorder="1" applyAlignment="1">
      <alignment horizontal="center" vertical="center"/>
    </xf>
    <xf numFmtId="0" fontId="4" fillId="26" borderId="77" xfId="0" applyFont="1" applyFill="1" applyBorder="1" applyAlignment="1">
      <alignment horizontal="center" vertical="center"/>
    </xf>
    <xf numFmtId="0" fontId="15" fillId="15" borderId="61" xfId="0" applyFont="1" applyFill="1" applyBorder="1" applyAlignment="1">
      <alignment horizontal="center" vertical="center"/>
    </xf>
    <xf numFmtId="0" fontId="14" fillId="15" borderId="62" xfId="0" applyFont="1" applyFill="1" applyBorder="1" applyAlignment="1">
      <alignment horizontal="center" vertical="center"/>
    </xf>
    <xf numFmtId="0" fontId="15" fillId="10" borderId="61" xfId="0" applyFont="1" applyFill="1" applyBorder="1" applyAlignment="1">
      <alignment horizontal="center" vertical="center"/>
    </xf>
    <xf numFmtId="0" fontId="14" fillId="10" borderId="62" xfId="0" applyFont="1" applyFill="1" applyBorder="1" applyAlignment="1">
      <alignment horizontal="center" vertical="center"/>
    </xf>
    <xf numFmtId="0" fontId="15" fillId="17" borderId="63" xfId="0" applyFont="1" applyFill="1" applyBorder="1" applyAlignment="1">
      <alignment horizontal="center" vertical="center"/>
    </xf>
    <xf numFmtId="0" fontId="14" fillId="17" borderId="64" xfId="0" applyFont="1" applyFill="1" applyBorder="1" applyAlignment="1">
      <alignment horizontal="center" vertical="center"/>
    </xf>
    <xf numFmtId="0" fontId="9" fillId="27" borderId="70" xfId="0" applyFont="1" applyFill="1" applyBorder="1" applyAlignment="1">
      <alignment horizontal="center" vertical="center"/>
    </xf>
    <xf numFmtId="0" fontId="4" fillId="27" borderId="71" xfId="0" applyFont="1" applyFill="1" applyBorder="1" applyAlignment="1">
      <alignment horizontal="center" vertical="center"/>
    </xf>
    <xf numFmtId="0" fontId="9" fillId="21" borderId="72" xfId="0" applyFont="1" applyFill="1" applyBorder="1" applyAlignment="1">
      <alignment horizontal="center" vertical="center"/>
    </xf>
    <xf numFmtId="0" fontId="9" fillId="21" borderId="74" xfId="0" applyFont="1" applyFill="1" applyBorder="1" applyAlignment="1">
      <alignment horizontal="center" vertical="center"/>
    </xf>
    <xf numFmtId="0" fontId="15" fillId="17" borderId="61" xfId="0" applyFont="1" applyFill="1" applyBorder="1" applyAlignment="1">
      <alignment horizontal="center" vertical="center"/>
    </xf>
    <xf numFmtId="0" fontId="14" fillId="17" borderId="62" xfId="0" applyFont="1" applyFill="1" applyBorder="1" applyAlignment="1">
      <alignment horizontal="center" vertical="center"/>
    </xf>
    <xf numFmtId="0" fontId="9" fillId="27" borderId="76" xfId="0" applyFont="1" applyFill="1" applyBorder="1" applyAlignment="1">
      <alignment horizontal="center" vertical="center"/>
    </xf>
    <xf numFmtId="0" fontId="4" fillId="27" borderId="77" xfId="0" applyFont="1" applyFill="1" applyBorder="1" applyAlignment="1">
      <alignment horizontal="center" vertical="center"/>
    </xf>
    <xf numFmtId="0" fontId="9" fillId="21" borderId="78" xfId="0" applyFont="1" applyFill="1" applyBorder="1" applyAlignment="1">
      <alignment horizontal="center" vertical="center"/>
    </xf>
    <xf numFmtId="0" fontId="3" fillId="21" borderId="79" xfId="0" applyFont="1" applyFill="1" applyBorder="1" applyAlignment="1">
      <alignment horizontal="center" vertical="center"/>
    </xf>
    <xf numFmtId="0" fontId="5" fillId="21" borderId="80" xfId="0" applyFont="1" applyFill="1" applyBorder="1" applyAlignment="1">
      <alignment horizontal="center" vertical="center"/>
    </xf>
    <xf numFmtId="0" fontId="23" fillId="18" borderId="79" xfId="0" applyFont="1" applyFill="1" applyBorder="1" applyAlignment="1">
      <alignment vertical="center"/>
    </xf>
    <xf numFmtId="0" fontId="8" fillId="18" borderId="79" xfId="0" applyFont="1" applyFill="1" applyBorder="1" applyAlignment="1">
      <alignment vertical="center"/>
    </xf>
    <xf numFmtId="0" fontId="3" fillId="18" borderId="79" xfId="0" applyFont="1" applyFill="1" applyBorder="1" applyAlignment="1">
      <alignment vertical="center"/>
    </xf>
    <xf numFmtId="0" fontId="0" fillId="18" borderId="79" xfId="0" applyFill="1" applyBorder="1" applyAlignment="1">
      <alignment vertical="center" wrapText="1"/>
    </xf>
    <xf numFmtId="0" fontId="9" fillId="18" borderId="81" xfId="0" applyFont="1" applyFill="1" applyBorder="1" applyAlignment="1">
      <alignment horizontal="center" vertical="center"/>
    </xf>
    <xf numFmtId="0" fontId="4" fillId="18" borderId="82" xfId="0" applyFont="1" applyFill="1" applyBorder="1" applyAlignment="1">
      <alignment horizontal="center" vertical="center"/>
    </xf>
    <xf numFmtId="0" fontId="12" fillId="28" borderId="50" xfId="0" applyFont="1" applyFill="1" applyBorder="1" applyAlignment="1">
      <alignment horizontal="center" vertical="center" wrapText="1"/>
    </xf>
    <xf numFmtId="0" fontId="12" fillId="28" borderId="51" xfId="0" applyFont="1" applyFill="1" applyBorder="1" applyAlignment="1">
      <alignment horizontal="center" vertical="center" wrapText="1"/>
    </xf>
    <xf numFmtId="0" fontId="12" fillId="28" borderId="52" xfId="0" applyFont="1" applyFill="1" applyBorder="1" applyAlignment="1">
      <alignment horizontal="center" vertical="center" wrapText="1"/>
    </xf>
    <xf numFmtId="0" fontId="12" fillId="28" borderId="68" xfId="0" applyFont="1" applyFill="1" applyBorder="1" applyAlignment="1">
      <alignment horizontal="center" vertical="center" wrapText="1"/>
    </xf>
    <xf numFmtId="0" fontId="12" fillId="28" borderId="69" xfId="0" applyFont="1" applyFill="1" applyBorder="1" applyAlignment="1">
      <alignment horizontal="center" vertical="center" wrapText="1"/>
    </xf>
    <xf numFmtId="6" fontId="12" fillId="28" borderId="52" xfId="0" applyNumberFormat="1" applyFont="1" applyFill="1" applyBorder="1" applyAlignment="1">
      <alignment horizontal="center" vertical="center" wrapText="1"/>
    </xf>
    <xf numFmtId="0" fontId="6" fillId="6" borderId="53" xfId="0" applyFont="1" applyFill="1" applyBorder="1" applyAlignment="1">
      <alignment vertical="center"/>
    </xf>
    <xf numFmtId="0" fontId="6" fillId="6" borderId="54" xfId="0" applyFont="1" applyFill="1" applyBorder="1" applyAlignment="1">
      <alignment vertical="center"/>
    </xf>
    <xf numFmtId="0" fontId="6" fillId="12" borderId="63" xfId="0" applyFont="1" applyFill="1" applyBorder="1" applyAlignment="1">
      <alignment vertical="center"/>
    </xf>
    <xf numFmtId="0" fontId="6" fillId="12" borderId="64" xfId="0" applyFont="1" applyFill="1" applyBorder="1" applyAlignment="1">
      <alignment vertical="center"/>
    </xf>
    <xf numFmtId="0" fontId="0" fillId="22" borderId="70" xfId="0" applyFill="1" applyBorder="1" applyAlignment="1">
      <alignment vertical="center"/>
    </xf>
    <xf numFmtId="0" fontId="0" fillId="22" borderId="71" xfId="0" applyFill="1" applyBorder="1" applyAlignment="1">
      <alignment vertical="center"/>
    </xf>
    <xf numFmtId="0" fontId="1" fillId="18" borderId="72" xfId="0" applyFont="1" applyFill="1" applyBorder="1" applyAlignment="1">
      <alignment vertical="center"/>
    </xf>
    <xf numFmtId="0" fontId="1" fillId="18" borderId="73" xfId="0" applyFont="1" applyFill="1" applyBorder="1" applyAlignment="1">
      <alignment vertical="center"/>
    </xf>
    <xf numFmtId="0" fontId="1" fillId="18" borderId="74" xfId="0" applyFont="1" applyFill="1" applyBorder="1" applyAlignment="1">
      <alignment vertical="center"/>
    </xf>
    <xf numFmtId="0" fontId="1" fillId="18" borderId="75" xfId="0" applyFont="1" applyFill="1" applyBorder="1" applyAlignment="1">
      <alignment vertical="center"/>
    </xf>
    <xf numFmtId="0" fontId="0" fillId="22" borderId="76" xfId="0" applyFill="1" applyBorder="1" applyAlignment="1">
      <alignment vertical="center"/>
    </xf>
    <xf numFmtId="0" fontId="0" fillId="22" borderId="77" xfId="0" applyFill="1" applyBorder="1" applyAlignment="1">
      <alignment vertical="center"/>
    </xf>
    <xf numFmtId="0" fontId="6" fillId="12" borderId="61" xfId="0" applyFont="1" applyFill="1" applyBorder="1" applyAlignment="1">
      <alignment vertical="center"/>
    </xf>
    <xf numFmtId="0" fontId="6" fillId="12" borderId="62" xfId="0" applyFont="1" applyFill="1" applyBorder="1" applyAlignment="1">
      <alignment vertical="center"/>
    </xf>
    <xf numFmtId="0" fontId="6" fillId="7" borderId="61" xfId="0" applyFont="1" applyFill="1" applyBorder="1" applyAlignment="1">
      <alignment vertical="center"/>
    </xf>
    <xf numFmtId="0" fontId="6" fillId="7" borderId="62" xfId="0" applyFont="1" applyFill="1" applyBorder="1" applyAlignment="1">
      <alignment vertical="center"/>
    </xf>
    <xf numFmtId="0" fontId="6" fillId="13" borderId="63" xfId="0" applyFont="1" applyFill="1" applyBorder="1" applyAlignment="1">
      <alignment vertical="center"/>
    </xf>
    <xf numFmtId="0" fontId="6" fillId="13" borderId="64" xfId="0" applyFont="1" applyFill="1" applyBorder="1" applyAlignment="1">
      <alignment vertical="center"/>
    </xf>
    <xf numFmtId="0" fontId="0" fillId="23" borderId="70" xfId="0" applyFill="1" applyBorder="1" applyAlignment="1">
      <alignment vertical="center"/>
    </xf>
    <xf numFmtId="0" fontId="0" fillId="23" borderId="71" xfId="0" applyFill="1" applyBorder="1" applyAlignment="1">
      <alignment vertical="center"/>
    </xf>
    <xf numFmtId="0" fontId="0" fillId="23" borderId="76" xfId="0" applyFill="1" applyBorder="1" applyAlignment="1">
      <alignment vertical="center"/>
    </xf>
    <xf numFmtId="0" fontId="0" fillId="23" borderId="77" xfId="0" applyFill="1" applyBorder="1" applyAlignment="1">
      <alignment vertical="center"/>
    </xf>
    <xf numFmtId="0" fontId="6" fillId="13" borderId="61" xfId="0" applyFont="1" applyFill="1" applyBorder="1" applyAlignment="1">
      <alignment vertical="center"/>
    </xf>
    <xf numFmtId="0" fontId="6" fillId="13" borderId="62" xfId="0" applyFont="1" applyFill="1" applyBorder="1" applyAlignment="1">
      <alignment vertical="center"/>
    </xf>
    <xf numFmtId="0" fontId="6" fillId="8" borderId="61" xfId="0" applyFont="1" applyFill="1" applyBorder="1" applyAlignment="1">
      <alignment vertical="center"/>
    </xf>
    <xf numFmtId="0" fontId="6" fillId="8" borderId="62" xfId="0" applyFont="1" applyFill="1" applyBorder="1" applyAlignment="1">
      <alignment vertical="center"/>
    </xf>
    <xf numFmtId="0" fontId="6" fillId="14" borderId="63" xfId="0" applyFont="1" applyFill="1" applyBorder="1" applyAlignment="1">
      <alignment vertical="center"/>
    </xf>
    <xf numFmtId="0" fontId="6" fillId="14" borderId="64" xfId="0" applyFont="1" applyFill="1" applyBorder="1" applyAlignment="1">
      <alignment vertical="center"/>
    </xf>
    <xf numFmtId="0" fontId="0" fillId="24" borderId="70" xfId="0" applyFill="1" applyBorder="1" applyAlignment="1">
      <alignment vertical="center"/>
    </xf>
    <xf numFmtId="0" fontId="0" fillId="24" borderId="71" xfId="0" applyFill="1" applyBorder="1" applyAlignment="1">
      <alignment vertical="center"/>
    </xf>
    <xf numFmtId="0" fontId="0" fillId="24" borderId="76" xfId="0" applyFill="1" applyBorder="1" applyAlignment="1">
      <alignment vertical="center"/>
    </xf>
    <xf numFmtId="0" fontId="0" fillId="24" borderId="77" xfId="0" applyFill="1" applyBorder="1" applyAlignment="1">
      <alignment vertical="center"/>
    </xf>
    <xf numFmtId="0" fontId="6" fillId="14" borderId="61" xfId="0" applyFont="1" applyFill="1" applyBorder="1" applyAlignment="1">
      <alignment vertical="center"/>
    </xf>
    <xf numFmtId="0" fontId="6" fillId="14" borderId="62" xfId="0" applyFont="1" applyFill="1" applyBorder="1" applyAlignment="1">
      <alignment vertical="center"/>
    </xf>
    <xf numFmtId="0" fontId="0" fillId="24" borderId="83" xfId="0" applyFill="1" applyBorder="1" applyAlignment="1">
      <alignment vertical="center"/>
    </xf>
    <xf numFmtId="0" fontId="0" fillId="24" borderId="84" xfId="0" applyFill="1" applyBorder="1" applyAlignment="1">
      <alignment vertical="center"/>
    </xf>
    <xf numFmtId="0" fontId="6" fillId="9" borderId="61" xfId="0" applyFont="1" applyFill="1" applyBorder="1" applyAlignment="1">
      <alignment vertical="center"/>
    </xf>
    <xf numFmtId="0" fontId="6" fillId="9" borderId="62" xfId="0" applyFont="1" applyFill="1" applyBorder="1" applyAlignment="1">
      <alignment vertical="center"/>
    </xf>
    <xf numFmtId="0" fontId="6" fillId="16" borderId="63" xfId="0" applyFont="1" applyFill="1" applyBorder="1" applyAlignment="1">
      <alignment vertical="center"/>
    </xf>
    <xf numFmtId="0" fontId="6" fillId="16" borderId="64" xfId="0" applyFont="1" applyFill="1" applyBorder="1" applyAlignment="1">
      <alignment vertical="center"/>
    </xf>
    <xf numFmtId="0" fontId="0" fillId="25" borderId="70" xfId="0" applyFill="1" applyBorder="1" applyAlignment="1">
      <alignment vertical="center"/>
    </xf>
    <xf numFmtId="0" fontId="0" fillId="25" borderId="71" xfId="0" applyFill="1" applyBorder="1" applyAlignment="1">
      <alignment vertical="center"/>
    </xf>
    <xf numFmtId="0" fontId="0" fillId="25" borderId="76" xfId="0" applyFill="1" applyBorder="1" applyAlignment="1">
      <alignment vertical="center"/>
    </xf>
    <xf numFmtId="0" fontId="0" fillId="25" borderId="77" xfId="0" applyFill="1" applyBorder="1" applyAlignment="1">
      <alignment vertical="center"/>
    </xf>
    <xf numFmtId="0" fontId="6" fillId="16" borderId="61" xfId="0" applyFont="1" applyFill="1" applyBorder="1" applyAlignment="1">
      <alignment vertical="center"/>
    </xf>
    <xf numFmtId="0" fontId="6" fillId="16" borderId="62" xfId="0" applyFont="1" applyFill="1" applyBorder="1" applyAlignment="1">
      <alignment vertical="center"/>
    </xf>
    <xf numFmtId="0" fontId="6" fillId="11" borderId="61" xfId="0" applyFont="1" applyFill="1" applyBorder="1" applyAlignment="1">
      <alignment vertical="center"/>
    </xf>
    <xf numFmtId="0" fontId="6" fillId="11" borderId="62" xfId="0" applyFont="1" applyFill="1" applyBorder="1" applyAlignment="1">
      <alignment vertical="center"/>
    </xf>
    <xf numFmtId="0" fontId="6" fillId="15" borderId="63" xfId="0" applyFont="1" applyFill="1" applyBorder="1" applyAlignment="1">
      <alignment vertical="center"/>
    </xf>
    <xf numFmtId="0" fontId="6" fillId="15" borderId="64" xfId="0" applyFont="1" applyFill="1" applyBorder="1" applyAlignment="1">
      <alignment vertical="center"/>
    </xf>
    <xf numFmtId="0" fontId="0" fillId="26" borderId="70" xfId="0" applyFill="1" applyBorder="1" applyAlignment="1">
      <alignment vertical="center"/>
    </xf>
    <xf numFmtId="0" fontId="0" fillId="26" borderId="71" xfId="0" applyFill="1" applyBorder="1" applyAlignment="1">
      <alignment vertical="center"/>
    </xf>
    <xf numFmtId="0" fontId="0" fillId="26" borderId="76" xfId="0" applyFill="1" applyBorder="1" applyAlignment="1">
      <alignment vertical="center"/>
    </xf>
    <xf numFmtId="0" fontId="0" fillId="26" borderId="77" xfId="0" applyFill="1" applyBorder="1" applyAlignment="1">
      <alignment vertical="center"/>
    </xf>
    <xf numFmtId="0" fontId="6" fillId="15" borderId="61" xfId="0" applyFont="1" applyFill="1" applyBorder="1" applyAlignment="1">
      <alignment vertical="center"/>
    </xf>
    <xf numFmtId="0" fontId="6" fillId="15" borderId="62" xfId="0" applyFont="1" applyFill="1" applyBorder="1" applyAlignment="1">
      <alignment vertical="center"/>
    </xf>
    <xf numFmtId="0" fontId="6" fillId="10" borderId="61" xfId="0" applyFont="1" applyFill="1" applyBorder="1" applyAlignment="1">
      <alignment vertical="center"/>
    </xf>
    <xf numFmtId="0" fontId="6" fillId="10" borderId="62" xfId="0" applyFont="1" applyFill="1" applyBorder="1" applyAlignment="1">
      <alignment vertical="center"/>
    </xf>
    <xf numFmtId="0" fontId="6" fillId="17" borderId="63" xfId="0" applyFont="1" applyFill="1" applyBorder="1" applyAlignment="1">
      <alignment vertical="center"/>
    </xf>
    <xf numFmtId="0" fontId="6" fillId="17" borderId="64" xfId="0" applyFont="1" applyFill="1" applyBorder="1" applyAlignment="1">
      <alignment vertical="center"/>
    </xf>
    <xf numFmtId="0" fontId="0" fillId="27" borderId="70" xfId="0" applyFill="1" applyBorder="1" applyAlignment="1">
      <alignment vertical="center"/>
    </xf>
    <xf numFmtId="0" fontId="0" fillId="27" borderId="71" xfId="0" applyFill="1" applyBorder="1" applyAlignment="1">
      <alignment vertical="center"/>
    </xf>
    <xf numFmtId="0" fontId="6" fillId="17" borderId="61" xfId="0" applyFont="1" applyFill="1" applyBorder="1" applyAlignment="1">
      <alignment vertical="center"/>
    </xf>
    <xf numFmtId="0" fontId="6" fillId="17" borderId="62" xfId="0" applyFont="1" applyFill="1" applyBorder="1" applyAlignment="1">
      <alignment vertical="center"/>
    </xf>
    <xf numFmtId="0" fontId="0" fillId="27" borderId="76" xfId="0" applyFill="1" applyBorder="1" applyAlignment="1">
      <alignment vertical="center"/>
    </xf>
    <xf numFmtId="0" fontId="0" fillId="27" borderId="77" xfId="0" applyFill="1" applyBorder="1" applyAlignment="1">
      <alignment vertical="center"/>
    </xf>
    <xf numFmtId="0" fontId="1" fillId="18" borderId="78" xfId="0" applyFont="1" applyFill="1" applyBorder="1" applyAlignment="1">
      <alignment vertical="center"/>
    </xf>
    <xf numFmtId="0" fontId="1" fillId="18" borderId="80" xfId="0" applyFont="1" applyFill="1" applyBorder="1" applyAlignment="1">
      <alignment vertical="center"/>
    </xf>
    <xf numFmtId="0" fontId="1" fillId="18" borderId="81" xfId="0" applyFont="1" applyFill="1" applyBorder="1" applyAlignment="1">
      <alignment vertical="center"/>
    </xf>
    <xf numFmtId="0" fontId="1" fillId="18" borderId="79" xfId="0" applyFont="1" applyFill="1" applyBorder="1" applyAlignment="1">
      <alignment vertical="center"/>
    </xf>
    <xf numFmtId="0" fontId="1" fillId="18" borderId="82" xfId="0" applyFont="1" applyFill="1" applyBorder="1" applyAlignment="1">
      <alignment vertical="center"/>
    </xf>
    <xf numFmtId="0" fontId="12" fillId="19" borderId="51" xfId="0" applyFont="1" applyFill="1" applyBorder="1" applyAlignment="1">
      <alignment horizontal="center" vertical="center"/>
    </xf>
    <xf numFmtId="0" fontId="6" fillId="6" borderId="54" xfId="0" applyFont="1" applyFill="1" applyBorder="1" applyAlignment="1">
      <alignment horizontal="center" vertical="center"/>
    </xf>
    <xf numFmtId="0" fontId="6" fillId="12" borderId="64" xfId="0" applyFont="1" applyFill="1" applyBorder="1" applyAlignment="1">
      <alignment horizontal="center" vertical="center"/>
    </xf>
    <xf numFmtId="0" fontId="0" fillId="22" borderId="71" xfId="0" applyFill="1" applyBorder="1" applyAlignment="1">
      <alignment horizontal="center" vertical="center" wrapText="1"/>
    </xf>
    <xf numFmtId="0" fontId="1" fillId="18" borderId="73" xfId="0" applyFont="1" applyFill="1" applyBorder="1" applyAlignment="1">
      <alignment horizontal="center" vertical="center"/>
    </xf>
    <xf numFmtId="0" fontId="1" fillId="18" borderId="75" xfId="0" applyFont="1" applyFill="1" applyBorder="1" applyAlignment="1">
      <alignment horizontal="center" vertical="center"/>
    </xf>
    <xf numFmtId="0" fontId="0" fillId="22" borderId="77" xfId="0" applyFill="1" applyBorder="1" applyAlignment="1">
      <alignment horizontal="center" vertical="center" wrapText="1"/>
    </xf>
    <xf numFmtId="0" fontId="6" fillId="12" borderId="62" xfId="0" applyFont="1" applyFill="1" applyBorder="1" applyAlignment="1">
      <alignment horizontal="center" vertical="center"/>
    </xf>
    <xf numFmtId="0" fontId="6" fillId="7" borderId="62" xfId="0" applyFont="1" applyFill="1" applyBorder="1" applyAlignment="1">
      <alignment horizontal="center" vertical="center"/>
    </xf>
    <xf numFmtId="0" fontId="6" fillId="13" borderId="64" xfId="0" applyFont="1" applyFill="1" applyBorder="1" applyAlignment="1">
      <alignment horizontal="center" vertical="center"/>
    </xf>
    <xf numFmtId="0" fontId="0" fillId="23" borderId="71" xfId="0" applyFill="1" applyBorder="1" applyAlignment="1">
      <alignment horizontal="center" vertical="center" wrapText="1"/>
    </xf>
    <xf numFmtId="0" fontId="0" fillId="23" borderId="77" xfId="0" applyFill="1" applyBorder="1" applyAlignment="1">
      <alignment horizontal="center" vertical="center" wrapText="1"/>
    </xf>
    <xf numFmtId="0" fontId="6" fillId="13" borderId="62" xfId="0" applyFont="1" applyFill="1" applyBorder="1" applyAlignment="1">
      <alignment horizontal="center" vertical="center"/>
    </xf>
    <xf numFmtId="0" fontId="6" fillId="8" borderId="62" xfId="0" applyFont="1" applyFill="1" applyBorder="1" applyAlignment="1">
      <alignment horizontal="center" vertical="center"/>
    </xf>
    <xf numFmtId="0" fontId="6" fillId="14" borderId="64" xfId="0" applyFont="1" applyFill="1" applyBorder="1" applyAlignment="1">
      <alignment horizontal="center" vertical="center"/>
    </xf>
    <xf numFmtId="0" fontId="0" fillId="24" borderId="71" xfId="0" applyFill="1" applyBorder="1" applyAlignment="1">
      <alignment horizontal="center" vertical="center" wrapText="1"/>
    </xf>
    <xf numFmtId="0" fontId="0" fillId="24" borderId="77" xfId="0" applyFill="1" applyBorder="1" applyAlignment="1">
      <alignment horizontal="center" vertical="center" wrapText="1"/>
    </xf>
    <xf numFmtId="0" fontId="6" fillId="14" borderId="62" xfId="0" applyFont="1" applyFill="1" applyBorder="1" applyAlignment="1">
      <alignment horizontal="center" vertical="center"/>
    </xf>
    <xf numFmtId="0" fontId="6" fillId="9" borderId="62" xfId="0" applyFont="1" applyFill="1" applyBorder="1" applyAlignment="1">
      <alignment horizontal="center" vertical="center"/>
    </xf>
    <xf numFmtId="0" fontId="6" fillId="16" borderId="64" xfId="0" applyFont="1" applyFill="1" applyBorder="1" applyAlignment="1">
      <alignment horizontal="center" vertical="center"/>
    </xf>
    <xf numFmtId="0" fontId="0" fillId="25" borderId="71" xfId="0" applyFill="1" applyBorder="1" applyAlignment="1">
      <alignment horizontal="center" vertical="center" wrapText="1"/>
    </xf>
    <xf numFmtId="0" fontId="0" fillId="25" borderId="77" xfId="0" applyFill="1" applyBorder="1" applyAlignment="1">
      <alignment horizontal="center" vertical="center" wrapText="1"/>
    </xf>
    <xf numFmtId="0" fontId="6" fillId="16" borderId="62" xfId="0" applyFont="1" applyFill="1" applyBorder="1" applyAlignment="1">
      <alignment horizontal="center" vertical="center"/>
    </xf>
    <xf numFmtId="0" fontId="6" fillId="11" borderId="62" xfId="0" applyFont="1" applyFill="1" applyBorder="1" applyAlignment="1">
      <alignment horizontal="center" vertical="center"/>
    </xf>
    <xf numFmtId="0" fontId="6" fillId="15" borderId="64" xfId="0" applyFont="1" applyFill="1" applyBorder="1" applyAlignment="1">
      <alignment horizontal="center" vertical="center"/>
    </xf>
    <xf numFmtId="0" fontId="0" fillId="26" borderId="71" xfId="0" applyFill="1" applyBorder="1" applyAlignment="1">
      <alignment horizontal="center" vertical="center" wrapText="1"/>
    </xf>
    <xf numFmtId="0" fontId="0" fillId="26" borderId="77" xfId="0" applyFill="1" applyBorder="1" applyAlignment="1">
      <alignment horizontal="center" vertical="center" wrapText="1"/>
    </xf>
    <xf numFmtId="0" fontId="6" fillId="15" borderId="62" xfId="0" applyFont="1" applyFill="1" applyBorder="1" applyAlignment="1">
      <alignment horizontal="center" vertical="center"/>
    </xf>
    <xf numFmtId="0" fontId="6" fillId="10" borderId="62" xfId="0" applyFont="1" applyFill="1" applyBorder="1" applyAlignment="1">
      <alignment horizontal="center" vertical="center"/>
    </xf>
    <xf numFmtId="0" fontId="6" fillId="17" borderId="64" xfId="0" applyFont="1" applyFill="1" applyBorder="1" applyAlignment="1">
      <alignment horizontal="center" vertical="center"/>
    </xf>
    <xf numFmtId="0" fontId="0" fillId="27" borderId="71" xfId="0" applyFill="1" applyBorder="1" applyAlignment="1">
      <alignment horizontal="center" vertical="center" wrapText="1"/>
    </xf>
    <xf numFmtId="0" fontId="6" fillId="17" borderId="62" xfId="0" applyFont="1" applyFill="1" applyBorder="1" applyAlignment="1">
      <alignment horizontal="center" vertical="center"/>
    </xf>
    <xf numFmtId="0" fontId="0" fillId="27" borderId="77" xfId="0" applyFill="1" applyBorder="1" applyAlignment="1">
      <alignment horizontal="center" vertical="center" wrapText="1"/>
    </xf>
    <xf numFmtId="0" fontId="9" fillId="18" borderId="81" xfId="0" applyFont="1" applyFill="1" applyBorder="1" applyAlignment="1">
      <alignment horizontal="center" vertical="center" wrapText="1"/>
    </xf>
    <xf numFmtId="0" fontId="4" fillId="18" borderId="79" xfId="0" applyFont="1" applyFill="1" applyBorder="1" applyAlignment="1">
      <alignment horizontal="center" vertical="center" wrapText="1"/>
    </xf>
    <xf numFmtId="0" fontId="1" fillId="18" borderId="81" xfId="0" applyFont="1" applyFill="1" applyBorder="1" applyAlignment="1">
      <alignment horizontal="center" vertical="center"/>
    </xf>
    <xf numFmtId="0" fontId="1" fillId="18" borderId="82" xfId="0" applyFont="1" applyFill="1" applyBorder="1" applyAlignment="1">
      <alignment horizontal="center" vertical="center"/>
    </xf>
    <xf numFmtId="0" fontId="0" fillId="18" borderId="38" xfId="0" applyFill="1" applyBorder="1" applyAlignment="1">
      <alignment horizontal="left" vertical="center" wrapText="1"/>
    </xf>
    <xf numFmtId="0" fontId="0" fillId="22" borderId="39" xfId="0" applyFill="1" applyBorder="1" applyAlignment="1">
      <alignment horizontal="left" vertical="center" wrapText="1"/>
    </xf>
    <xf numFmtId="0" fontId="7" fillId="12" borderId="44" xfId="0" applyFont="1" applyFill="1" applyBorder="1" applyAlignment="1">
      <alignment horizontal="left" vertical="center" wrapText="1"/>
    </xf>
    <xf numFmtId="0" fontId="0" fillId="22" borderId="29" xfId="0" applyFill="1" applyBorder="1" applyAlignment="1">
      <alignment horizontal="left" vertical="center" wrapText="1"/>
    </xf>
    <xf numFmtId="9" fontId="0" fillId="18" borderId="38" xfId="0" applyNumberFormat="1" applyFill="1" applyBorder="1" applyAlignment="1">
      <alignment horizontal="left" vertical="center" wrapText="1"/>
    </xf>
    <xf numFmtId="0" fontId="7" fillId="7" borderId="44" xfId="0" applyFont="1" applyFill="1" applyBorder="1" applyAlignment="1">
      <alignment horizontal="left" vertical="center" wrapText="1"/>
    </xf>
    <xf numFmtId="0" fontId="7" fillId="13" borderId="1" xfId="0" applyFont="1" applyFill="1" applyBorder="1" applyAlignment="1">
      <alignment horizontal="left" vertical="center" wrapText="1"/>
    </xf>
    <xf numFmtId="0" fontId="0" fillId="23" borderId="29" xfId="0" applyFill="1" applyBorder="1" applyAlignment="1">
      <alignment horizontal="left" vertical="center" wrapText="1"/>
    </xf>
    <xf numFmtId="0" fontId="0" fillId="23" borderId="39" xfId="0" applyFill="1" applyBorder="1" applyAlignment="1">
      <alignment horizontal="left" vertical="center" wrapText="1"/>
    </xf>
    <xf numFmtId="0" fontId="7" fillId="13" borderId="44" xfId="0" applyFont="1" applyFill="1" applyBorder="1" applyAlignment="1">
      <alignment horizontal="left" vertical="center" wrapText="1"/>
    </xf>
    <xf numFmtId="9" fontId="0" fillId="23" borderId="29" xfId="0" applyNumberFormat="1" applyFill="1" applyBorder="1" applyAlignment="1">
      <alignment horizontal="left" vertical="center" wrapText="1"/>
    </xf>
    <xf numFmtId="0" fontId="7" fillId="8" borderId="44" xfId="0" applyFont="1" applyFill="1" applyBorder="1" applyAlignment="1">
      <alignment horizontal="left" vertical="center" wrapText="1"/>
    </xf>
    <xf numFmtId="0" fontId="7" fillId="14" borderId="1" xfId="0" applyFont="1" applyFill="1" applyBorder="1" applyAlignment="1">
      <alignment horizontal="left" vertical="center" wrapText="1"/>
    </xf>
    <xf numFmtId="9" fontId="0" fillId="24" borderId="29" xfId="0" applyNumberFormat="1" applyFill="1" applyBorder="1" applyAlignment="1">
      <alignment horizontal="left" vertical="center" wrapText="1"/>
    </xf>
    <xf numFmtId="0" fontId="0" fillId="24" borderId="39" xfId="0" applyFill="1" applyBorder="1" applyAlignment="1">
      <alignment horizontal="left" vertical="center" wrapText="1"/>
    </xf>
    <xf numFmtId="0" fontId="7" fillId="14" borderId="44" xfId="0" applyFont="1" applyFill="1" applyBorder="1" applyAlignment="1">
      <alignment horizontal="left" vertical="center" wrapText="1"/>
    </xf>
    <xf numFmtId="3" fontId="0" fillId="24" borderId="29" xfId="0" applyNumberFormat="1" applyFill="1" applyBorder="1" applyAlignment="1">
      <alignment horizontal="left" vertical="center" wrapText="1"/>
    </xf>
    <xf numFmtId="0" fontId="0" fillId="24" borderId="29" xfId="0" applyFill="1" applyBorder="1" applyAlignment="1">
      <alignment horizontal="left" vertical="center" wrapText="1"/>
    </xf>
    <xf numFmtId="0" fontId="7" fillId="9" borderId="44" xfId="0" applyFont="1" applyFill="1" applyBorder="1" applyAlignment="1">
      <alignment horizontal="left" vertical="center" wrapText="1"/>
    </xf>
    <xf numFmtId="0" fontId="7" fillId="16" borderId="1" xfId="0" applyFont="1" applyFill="1" applyBorder="1" applyAlignment="1">
      <alignment horizontal="left" vertical="center" wrapText="1"/>
    </xf>
    <xf numFmtId="0" fontId="0" fillId="25" borderId="29" xfId="0" applyFill="1" applyBorder="1" applyAlignment="1">
      <alignment horizontal="left" vertical="center" wrapText="1"/>
    </xf>
    <xf numFmtId="0" fontId="0" fillId="25" borderId="39" xfId="0" applyFill="1" applyBorder="1" applyAlignment="1">
      <alignment horizontal="left" vertical="center" wrapText="1"/>
    </xf>
    <xf numFmtId="0" fontId="7" fillId="16" borderId="44" xfId="0" applyFont="1" applyFill="1" applyBorder="1" applyAlignment="1">
      <alignment horizontal="left" vertical="center" wrapText="1"/>
    </xf>
    <xf numFmtId="0" fontId="7" fillId="11" borderId="44" xfId="0" applyFont="1" applyFill="1" applyBorder="1" applyAlignment="1">
      <alignment horizontal="left" vertical="center" wrapText="1"/>
    </xf>
    <xf numFmtId="0" fontId="7" fillId="15" borderId="1" xfId="0" applyFont="1" applyFill="1" applyBorder="1" applyAlignment="1">
      <alignment horizontal="left" vertical="center" wrapText="1"/>
    </xf>
    <xf numFmtId="0" fontId="0" fillId="26" borderId="29" xfId="0" applyFill="1" applyBorder="1" applyAlignment="1">
      <alignment horizontal="left" vertical="center" wrapText="1"/>
    </xf>
    <xf numFmtId="0" fontId="0" fillId="26" borderId="39" xfId="0" applyFill="1" applyBorder="1" applyAlignment="1">
      <alignment horizontal="left" vertical="center" wrapText="1"/>
    </xf>
    <xf numFmtId="0" fontId="7" fillId="15" borderId="44" xfId="0" applyFont="1" applyFill="1" applyBorder="1" applyAlignment="1">
      <alignment horizontal="left" vertical="center" wrapText="1"/>
    </xf>
    <xf numFmtId="0" fontId="7" fillId="10" borderId="44"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0" fillId="27" borderId="29" xfId="0" applyFill="1" applyBorder="1" applyAlignment="1">
      <alignment horizontal="left" vertical="center" wrapText="1"/>
    </xf>
    <xf numFmtId="0" fontId="7" fillId="17" borderId="44" xfId="0" applyFont="1" applyFill="1" applyBorder="1" applyAlignment="1">
      <alignment horizontal="left" vertical="center" wrapText="1"/>
    </xf>
    <xf numFmtId="0" fontId="0" fillId="27" borderId="39" xfId="0" applyFill="1" applyBorder="1" applyAlignment="1">
      <alignment horizontal="left" vertical="center" wrapText="1"/>
    </xf>
    <xf numFmtId="9" fontId="0" fillId="27" borderId="39" xfId="0" applyNumberFormat="1" applyFill="1" applyBorder="1" applyAlignment="1">
      <alignment horizontal="left" vertical="center" wrapText="1"/>
    </xf>
    <xf numFmtId="0" fontId="7" fillId="6" borderId="53" xfId="0" applyFont="1" applyFill="1" applyBorder="1" applyAlignment="1">
      <alignment vertical="center" wrapText="1"/>
    </xf>
    <xf numFmtId="0" fontId="7" fillId="6" borderId="54" xfId="0" applyFont="1" applyFill="1" applyBorder="1" applyAlignment="1">
      <alignment vertical="center" wrapText="1"/>
    </xf>
    <xf numFmtId="0" fontId="7" fillId="12" borderId="63" xfId="0" applyFont="1" applyFill="1" applyBorder="1" applyAlignment="1">
      <alignment vertical="center" wrapText="1"/>
    </xf>
    <xf numFmtId="0" fontId="7" fillId="12" borderId="64" xfId="0" applyFont="1" applyFill="1" applyBorder="1" applyAlignment="1">
      <alignment vertical="center" wrapText="1"/>
    </xf>
    <xf numFmtId="0" fontId="0" fillId="22" borderId="70" xfId="0" applyFill="1" applyBorder="1" applyAlignment="1">
      <alignment vertical="center" wrapText="1"/>
    </xf>
    <xf numFmtId="0" fontId="0" fillId="22" borderId="71" xfId="0" applyFill="1" applyBorder="1" applyAlignment="1">
      <alignment vertical="center" wrapText="1"/>
    </xf>
    <xf numFmtId="0" fontId="0" fillId="18" borderId="57" xfId="0" applyFill="1" applyBorder="1" applyAlignment="1">
      <alignment vertical="center" wrapText="1"/>
    </xf>
    <xf numFmtId="0" fontId="0" fillId="18" borderId="58" xfId="0" applyFill="1" applyBorder="1" applyAlignment="1">
      <alignment vertical="center" wrapText="1"/>
    </xf>
    <xf numFmtId="0" fontId="0" fillId="22" borderId="76" xfId="0" applyFill="1" applyBorder="1" applyAlignment="1">
      <alignment vertical="center" wrapText="1"/>
    </xf>
    <xf numFmtId="0" fontId="0" fillId="22" borderId="77" xfId="0" applyFill="1" applyBorder="1" applyAlignment="1">
      <alignment vertical="center" wrapText="1"/>
    </xf>
    <xf numFmtId="0" fontId="7" fillId="12" borderId="61" xfId="0" applyFont="1" applyFill="1" applyBorder="1" applyAlignment="1">
      <alignment vertical="center" wrapText="1"/>
    </xf>
    <xf numFmtId="0" fontId="7" fillId="12" borderId="62" xfId="0" applyFont="1" applyFill="1" applyBorder="1" applyAlignment="1">
      <alignment vertical="center" wrapText="1"/>
    </xf>
    <xf numFmtId="0" fontId="7" fillId="7" borderId="61" xfId="0" applyFont="1" applyFill="1" applyBorder="1" applyAlignment="1">
      <alignment vertical="center" wrapText="1"/>
    </xf>
    <xf numFmtId="0" fontId="7" fillId="7" borderId="62" xfId="0" applyFont="1" applyFill="1" applyBorder="1" applyAlignment="1">
      <alignment vertical="center" wrapText="1"/>
    </xf>
    <xf numFmtId="0" fontId="7" fillId="13" borderId="63" xfId="0" applyFont="1" applyFill="1" applyBorder="1" applyAlignment="1">
      <alignment vertical="center" wrapText="1"/>
    </xf>
    <xf numFmtId="0" fontId="7" fillId="13" borderId="64" xfId="0" applyFont="1" applyFill="1" applyBorder="1" applyAlignment="1">
      <alignment vertical="center" wrapText="1"/>
    </xf>
    <xf numFmtId="0" fontId="0" fillId="23" borderId="70" xfId="0" applyFill="1" applyBorder="1" applyAlignment="1">
      <alignment vertical="center" wrapText="1"/>
    </xf>
    <xf numFmtId="0" fontId="0" fillId="23" borderId="71" xfId="0" applyFill="1" applyBorder="1" applyAlignment="1">
      <alignment vertical="center" wrapText="1"/>
    </xf>
    <xf numFmtId="0" fontId="0" fillId="23" borderId="76" xfId="0" applyFill="1" applyBorder="1" applyAlignment="1">
      <alignment vertical="center" wrapText="1"/>
    </xf>
    <xf numFmtId="0" fontId="0" fillId="23" borderId="77" xfId="0" applyFill="1" applyBorder="1" applyAlignment="1">
      <alignment vertical="center" wrapText="1"/>
    </xf>
    <xf numFmtId="0" fontId="7" fillId="13" borderId="61" xfId="0" applyFont="1" applyFill="1" applyBorder="1" applyAlignment="1">
      <alignment vertical="center" wrapText="1"/>
    </xf>
    <xf numFmtId="0" fontId="7" fillId="13" borderId="62" xfId="0" applyFont="1" applyFill="1" applyBorder="1" applyAlignment="1">
      <alignment vertical="center" wrapText="1"/>
    </xf>
    <xf numFmtId="0" fontId="7" fillId="8" borderId="61" xfId="0" applyFont="1" applyFill="1" applyBorder="1" applyAlignment="1">
      <alignment vertical="center" wrapText="1"/>
    </xf>
    <xf numFmtId="0" fontId="7" fillId="8" borderId="62" xfId="0" applyFont="1" applyFill="1" applyBorder="1" applyAlignment="1">
      <alignment vertical="center" wrapText="1"/>
    </xf>
    <xf numFmtId="0" fontId="7" fillId="14" borderId="63" xfId="0" applyFont="1" applyFill="1" applyBorder="1" applyAlignment="1">
      <alignment vertical="center" wrapText="1"/>
    </xf>
    <xf numFmtId="0" fontId="7" fillId="14" borderId="64" xfId="0" applyFont="1" applyFill="1" applyBorder="1" applyAlignment="1">
      <alignment vertical="center" wrapText="1"/>
    </xf>
    <xf numFmtId="0" fontId="0" fillId="24" borderId="70" xfId="0" applyFill="1" applyBorder="1" applyAlignment="1">
      <alignment vertical="center" wrapText="1"/>
    </xf>
    <xf numFmtId="0" fontId="0" fillId="24" borderId="71" xfId="0" applyFill="1" applyBorder="1" applyAlignment="1">
      <alignment vertical="center" wrapText="1"/>
    </xf>
    <xf numFmtId="0" fontId="0" fillId="24" borderId="76" xfId="0" applyFill="1" applyBorder="1" applyAlignment="1">
      <alignment vertical="center" wrapText="1"/>
    </xf>
    <xf numFmtId="0" fontId="0" fillId="24" borderId="77" xfId="0" applyFill="1" applyBorder="1" applyAlignment="1">
      <alignment vertical="center" wrapText="1"/>
    </xf>
    <xf numFmtId="0" fontId="7" fillId="14" borderId="61" xfId="0" applyFont="1" applyFill="1" applyBorder="1" applyAlignment="1">
      <alignment vertical="center" wrapText="1"/>
    </xf>
    <xf numFmtId="0" fontId="7" fillId="14" borderId="62" xfId="0" applyFont="1" applyFill="1" applyBorder="1" applyAlignment="1">
      <alignment vertical="center" wrapText="1"/>
    </xf>
    <xf numFmtId="0" fontId="7" fillId="9" borderId="61" xfId="0" applyFont="1" applyFill="1" applyBorder="1" applyAlignment="1">
      <alignment vertical="center" wrapText="1"/>
    </xf>
    <xf numFmtId="0" fontId="7" fillId="9" borderId="62" xfId="0" applyFont="1" applyFill="1" applyBorder="1" applyAlignment="1">
      <alignment vertical="center" wrapText="1"/>
    </xf>
    <xf numFmtId="0" fontId="7" fillId="16" borderId="63" xfId="0" applyFont="1" applyFill="1" applyBorder="1" applyAlignment="1">
      <alignment vertical="center" wrapText="1"/>
    </xf>
    <xf numFmtId="0" fontId="7" fillId="16" borderId="64" xfId="0" applyFont="1" applyFill="1" applyBorder="1" applyAlignment="1">
      <alignment vertical="center" wrapText="1"/>
    </xf>
    <xf numFmtId="0" fontId="0" fillId="25" borderId="70" xfId="0" applyFill="1" applyBorder="1" applyAlignment="1">
      <alignment vertical="center" wrapText="1"/>
    </xf>
    <xf numFmtId="0" fontId="0" fillId="25" borderId="71" xfId="0" applyFill="1" applyBorder="1" applyAlignment="1">
      <alignment vertical="center" wrapText="1"/>
    </xf>
    <xf numFmtId="0" fontId="0" fillId="25" borderId="76" xfId="0" applyFill="1" applyBorder="1" applyAlignment="1">
      <alignment vertical="center" wrapText="1"/>
    </xf>
    <xf numFmtId="0" fontId="0" fillId="25" borderId="77" xfId="0" applyFill="1" applyBorder="1" applyAlignment="1">
      <alignment vertical="center" wrapText="1"/>
    </xf>
    <xf numFmtId="0" fontId="7" fillId="16" borderId="61" xfId="0" applyFont="1" applyFill="1" applyBorder="1" applyAlignment="1">
      <alignment vertical="center" wrapText="1"/>
    </xf>
    <xf numFmtId="0" fontId="7" fillId="16" borderId="62" xfId="0" applyFont="1" applyFill="1" applyBorder="1" applyAlignment="1">
      <alignment vertical="center" wrapText="1"/>
    </xf>
    <xf numFmtId="0" fontId="7" fillId="11" borderId="61" xfId="0" applyFont="1" applyFill="1" applyBorder="1" applyAlignment="1">
      <alignment vertical="center" wrapText="1"/>
    </xf>
    <xf numFmtId="0" fontId="7" fillId="11" borderId="62" xfId="0" applyFont="1" applyFill="1" applyBorder="1" applyAlignment="1">
      <alignment vertical="center" wrapText="1"/>
    </xf>
    <xf numFmtId="0" fontId="7" fillId="15" borderId="63" xfId="0" applyFont="1" applyFill="1" applyBorder="1" applyAlignment="1">
      <alignment vertical="center" wrapText="1"/>
    </xf>
    <xf numFmtId="0" fontId="7" fillId="15" borderId="64" xfId="0" applyFont="1" applyFill="1" applyBorder="1" applyAlignment="1">
      <alignment vertical="center" wrapText="1"/>
    </xf>
    <xf numFmtId="0" fontId="0" fillId="26" borderId="70" xfId="0" applyFill="1" applyBorder="1" applyAlignment="1">
      <alignment vertical="center" wrapText="1"/>
    </xf>
    <xf numFmtId="0" fontId="0" fillId="26" borderId="71" xfId="0" applyFill="1" applyBorder="1" applyAlignment="1">
      <alignment vertical="center" wrapText="1"/>
    </xf>
    <xf numFmtId="0" fontId="0" fillId="26" borderId="76" xfId="0" applyFill="1" applyBorder="1" applyAlignment="1">
      <alignment vertical="center" wrapText="1"/>
    </xf>
    <xf numFmtId="0" fontId="0" fillId="26" borderId="77" xfId="0" applyFill="1" applyBorder="1" applyAlignment="1">
      <alignment vertical="center" wrapText="1"/>
    </xf>
    <xf numFmtId="0" fontId="7" fillId="15" borderId="61" xfId="0" applyFont="1" applyFill="1" applyBorder="1" applyAlignment="1">
      <alignment vertical="center" wrapText="1"/>
    </xf>
    <xf numFmtId="0" fontId="7" fillId="15" borderId="62" xfId="0" applyFont="1" applyFill="1" applyBorder="1" applyAlignment="1">
      <alignment vertical="center" wrapText="1"/>
    </xf>
    <xf numFmtId="0" fontId="7" fillId="10" borderId="61" xfId="0" applyFont="1" applyFill="1" applyBorder="1" applyAlignment="1">
      <alignment vertical="center" wrapText="1"/>
    </xf>
    <xf numFmtId="0" fontId="7" fillId="10" borderId="62" xfId="0" applyFont="1" applyFill="1" applyBorder="1" applyAlignment="1">
      <alignment vertical="center" wrapText="1"/>
    </xf>
    <xf numFmtId="0" fontId="7" fillId="17" borderId="63" xfId="0" applyFont="1" applyFill="1" applyBorder="1" applyAlignment="1">
      <alignment vertical="center" wrapText="1"/>
    </xf>
    <xf numFmtId="0" fontId="7" fillId="17" borderId="64" xfId="0" applyFont="1" applyFill="1" applyBorder="1" applyAlignment="1">
      <alignment vertical="center" wrapText="1"/>
    </xf>
    <xf numFmtId="0" fontId="0" fillId="27" borderId="70" xfId="0" applyFill="1" applyBorder="1" applyAlignment="1">
      <alignment vertical="center" wrapText="1"/>
    </xf>
    <xf numFmtId="0" fontId="0" fillId="27" borderId="71" xfId="0" applyFill="1" applyBorder="1" applyAlignment="1">
      <alignment vertical="center" wrapText="1"/>
    </xf>
    <xf numFmtId="0" fontId="7" fillId="17" borderId="61" xfId="0" applyFont="1" applyFill="1" applyBorder="1" applyAlignment="1">
      <alignment vertical="center" wrapText="1"/>
    </xf>
    <xf numFmtId="0" fontId="7" fillId="17" borderId="62" xfId="0" applyFont="1" applyFill="1" applyBorder="1" applyAlignment="1">
      <alignment vertical="center" wrapText="1"/>
    </xf>
    <xf numFmtId="0" fontId="0" fillId="27" borderId="76" xfId="0" applyFill="1" applyBorder="1" applyAlignment="1">
      <alignment vertical="center" wrapText="1"/>
    </xf>
    <xf numFmtId="0" fontId="0" fillId="27" borderId="77" xfId="0" applyFill="1" applyBorder="1" applyAlignment="1">
      <alignment vertical="center" wrapText="1"/>
    </xf>
    <xf numFmtId="0" fontId="0" fillId="18" borderId="65" xfId="0" applyFill="1" applyBorder="1" applyAlignment="1">
      <alignment vertical="center" wrapText="1"/>
    </xf>
    <xf numFmtId="0" fontId="0" fillId="18" borderId="66" xfId="0" applyFill="1" applyBorder="1" applyAlignment="1">
      <alignment vertical="center" wrapText="1"/>
    </xf>
    <xf numFmtId="0" fontId="0" fillId="18" borderId="67" xfId="0" applyFill="1" applyBorder="1" applyAlignment="1">
      <alignment vertical="center" wrapText="1"/>
    </xf>
    <xf numFmtId="0" fontId="0" fillId="18" borderId="38" xfId="0" applyFill="1" applyBorder="1" applyAlignment="1">
      <alignment horizontal="center" vertical="center" wrapText="1"/>
    </xf>
    <xf numFmtId="3" fontId="0" fillId="18" borderId="57" xfId="0" applyNumberFormat="1" applyFill="1" applyBorder="1" applyAlignment="1">
      <alignment horizontal="center" vertical="center" wrapText="1"/>
    </xf>
    <xf numFmtId="0" fontId="0" fillId="18" borderId="48" xfId="0" applyFill="1" applyBorder="1" applyAlignment="1">
      <alignment horizontal="center" vertical="center" wrapText="1"/>
    </xf>
    <xf numFmtId="0" fontId="0" fillId="18" borderId="58" xfId="0" applyFill="1" applyBorder="1" applyAlignment="1">
      <alignment horizontal="center" vertical="center" wrapText="1"/>
    </xf>
    <xf numFmtId="0" fontId="0" fillId="18" borderId="57" xfId="0" applyFill="1" applyBorder="1" applyAlignment="1">
      <alignment horizontal="center" vertical="center" wrapText="1"/>
    </xf>
    <xf numFmtId="0" fontId="7" fillId="12" borderId="61" xfId="0" applyFont="1" applyFill="1" applyBorder="1" applyAlignment="1">
      <alignment horizontal="center" vertical="center" wrapText="1"/>
    </xf>
    <xf numFmtId="0" fontId="7" fillId="12" borderId="62" xfId="0" applyFont="1" applyFill="1" applyBorder="1" applyAlignment="1">
      <alignment horizontal="center" vertical="center" wrapText="1"/>
    </xf>
    <xf numFmtId="9" fontId="0" fillId="18" borderId="38" xfId="0" applyNumberFormat="1" applyFill="1" applyBorder="1" applyAlignment="1">
      <alignment horizontal="center" vertical="center" wrapText="1"/>
    </xf>
    <xf numFmtId="0" fontId="7" fillId="7" borderId="61" xfId="0" applyFont="1" applyFill="1" applyBorder="1" applyAlignment="1">
      <alignment horizontal="center" vertical="center" wrapText="1"/>
    </xf>
    <xf numFmtId="0" fontId="7" fillId="7" borderId="62" xfId="0" applyFont="1" applyFill="1" applyBorder="1" applyAlignment="1">
      <alignment horizontal="center" vertical="center" wrapText="1"/>
    </xf>
    <xf numFmtId="0" fontId="7" fillId="13" borderId="63" xfId="0" applyFont="1" applyFill="1" applyBorder="1" applyAlignment="1">
      <alignment horizontal="center" vertical="center" wrapText="1"/>
    </xf>
    <xf numFmtId="0" fontId="7" fillId="13" borderId="64" xfId="0" applyFont="1" applyFill="1" applyBorder="1" applyAlignment="1">
      <alignment horizontal="center" vertical="center" wrapText="1"/>
    </xf>
    <xf numFmtId="0" fontId="7" fillId="13" borderId="61" xfId="0" applyFont="1" applyFill="1" applyBorder="1" applyAlignment="1">
      <alignment horizontal="center" vertical="center" wrapText="1"/>
    </xf>
    <xf numFmtId="0" fontId="7" fillId="13" borderId="62" xfId="0" applyFont="1" applyFill="1" applyBorder="1" applyAlignment="1">
      <alignment horizontal="center" vertical="center" wrapText="1"/>
    </xf>
    <xf numFmtId="0" fontId="7" fillId="8" borderId="61" xfId="0" applyFont="1" applyFill="1" applyBorder="1" applyAlignment="1">
      <alignment horizontal="center" vertical="center" wrapText="1"/>
    </xf>
    <xf numFmtId="0" fontId="7" fillId="8" borderId="62" xfId="0" applyFont="1" applyFill="1" applyBorder="1" applyAlignment="1">
      <alignment horizontal="center" vertical="center" wrapText="1"/>
    </xf>
    <xf numFmtId="0" fontId="7" fillId="14" borderId="63" xfId="0" applyFont="1" applyFill="1" applyBorder="1" applyAlignment="1">
      <alignment horizontal="center" vertical="center" wrapText="1"/>
    </xf>
    <xf numFmtId="0" fontId="7" fillId="14" borderId="64" xfId="0" applyFont="1" applyFill="1" applyBorder="1" applyAlignment="1">
      <alignment horizontal="center" vertical="center" wrapText="1"/>
    </xf>
    <xf numFmtId="0" fontId="7" fillId="14" borderId="61" xfId="0" applyFont="1" applyFill="1" applyBorder="1" applyAlignment="1">
      <alignment horizontal="center" vertical="center" wrapText="1"/>
    </xf>
    <xf numFmtId="0" fontId="7" fillId="14" borderId="62" xfId="0" applyFont="1" applyFill="1" applyBorder="1" applyAlignment="1">
      <alignment horizontal="center" vertical="center" wrapText="1"/>
    </xf>
    <xf numFmtId="0" fontId="7" fillId="9" borderId="61" xfId="0" applyFont="1" applyFill="1" applyBorder="1" applyAlignment="1">
      <alignment horizontal="center" vertical="center" wrapText="1"/>
    </xf>
    <xf numFmtId="0" fontId="7" fillId="9" borderId="62" xfId="0" applyFont="1" applyFill="1" applyBorder="1" applyAlignment="1">
      <alignment horizontal="center" vertical="center" wrapText="1"/>
    </xf>
    <xf numFmtId="0" fontId="7" fillId="16" borderId="63" xfId="0" applyFont="1" applyFill="1" applyBorder="1" applyAlignment="1">
      <alignment horizontal="center" vertical="center" wrapText="1"/>
    </xf>
    <xf numFmtId="0" fontId="7" fillId="16" borderId="64" xfId="0" applyFont="1" applyFill="1" applyBorder="1" applyAlignment="1">
      <alignment horizontal="center" vertical="center" wrapText="1"/>
    </xf>
    <xf numFmtId="0" fontId="7" fillId="16" borderId="61" xfId="0" applyFont="1" applyFill="1" applyBorder="1" applyAlignment="1">
      <alignment horizontal="center" vertical="center" wrapText="1"/>
    </xf>
    <xf numFmtId="0" fontId="7" fillId="16" borderId="62" xfId="0" applyFont="1" applyFill="1" applyBorder="1" applyAlignment="1">
      <alignment horizontal="center" vertical="center" wrapText="1"/>
    </xf>
    <xf numFmtId="0" fontId="7" fillId="11" borderId="61" xfId="0" applyFont="1" applyFill="1" applyBorder="1" applyAlignment="1">
      <alignment horizontal="center" vertical="center" wrapText="1"/>
    </xf>
    <xf numFmtId="0" fontId="7" fillId="11" borderId="62" xfId="0" applyFont="1" applyFill="1" applyBorder="1" applyAlignment="1">
      <alignment horizontal="center" vertical="center" wrapText="1"/>
    </xf>
    <xf numFmtId="0" fontId="7" fillId="15" borderId="63" xfId="0" applyFont="1" applyFill="1" applyBorder="1" applyAlignment="1">
      <alignment horizontal="center" vertical="center" wrapText="1"/>
    </xf>
    <xf numFmtId="0" fontId="7" fillId="15" borderId="64" xfId="0" applyFont="1" applyFill="1" applyBorder="1" applyAlignment="1">
      <alignment horizontal="center" vertical="center" wrapText="1"/>
    </xf>
    <xf numFmtId="0" fontId="7" fillId="15" borderId="61" xfId="0" applyFont="1" applyFill="1" applyBorder="1" applyAlignment="1">
      <alignment horizontal="center" vertical="center" wrapText="1"/>
    </xf>
    <xf numFmtId="0" fontId="7" fillId="15" borderId="62" xfId="0" applyFont="1" applyFill="1" applyBorder="1" applyAlignment="1">
      <alignment horizontal="center" vertical="center" wrapText="1"/>
    </xf>
    <xf numFmtId="0" fontId="7" fillId="10" borderId="61" xfId="0" applyFont="1" applyFill="1" applyBorder="1" applyAlignment="1">
      <alignment horizontal="center" vertical="center" wrapText="1"/>
    </xf>
    <xf numFmtId="0" fontId="7" fillId="10" borderId="62" xfId="0" applyFont="1" applyFill="1" applyBorder="1" applyAlignment="1">
      <alignment horizontal="center" vertical="center" wrapText="1"/>
    </xf>
    <xf numFmtId="0" fontId="7" fillId="17" borderId="63" xfId="0" applyFont="1" applyFill="1" applyBorder="1" applyAlignment="1">
      <alignment horizontal="center" vertical="center" wrapText="1"/>
    </xf>
    <xf numFmtId="0" fontId="7" fillId="17" borderId="64" xfId="0" applyFont="1" applyFill="1" applyBorder="1" applyAlignment="1">
      <alignment horizontal="center" vertical="center" wrapText="1"/>
    </xf>
    <xf numFmtId="0" fontId="7" fillId="17" borderId="61" xfId="0" applyFont="1" applyFill="1" applyBorder="1" applyAlignment="1">
      <alignment horizontal="center" vertical="center" wrapText="1"/>
    </xf>
    <xf numFmtId="0" fontId="7" fillId="17" borderId="62" xfId="0" applyFont="1" applyFill="1" applyBorder="1" applyAlignment="1">
      <alignment horizontal="center" vertical="center" wrapText="1"/>
    </xf>
    <xf numFmtId="0" fontId="0" fillId="18" borderId="42" xfId="0" applyFill="1" applyBorder="1" applyAlignment="1">
      <alignment horizontal="center" vertical="center" wrapText="1"/>
    </xf>
    <xf numFmtId="0" fontId="12" fillId="6" borderId="23" xfId="0" applyFont="1" applyFill="1" applyBorder="1" applyAlignment="1">
      <alignment horizontal="center" vertical="center"/>
    </xf>
    <xf numFmtId="0" fontId="12" fillId="12" borderId="24"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5" xfId="0" applyFont="1" applyFill="1" applyBorder="1" applyAlignment="1">
      <alignment horizontal="center" vertical="center"/>
    </xf>
    <xf numFmtId="0" fontId="12" fillId="12" borderId="47" xfId="0" applyFont="1" applyFill="1" applyBorder="1" applyAlignment="1">
      <alignment horizontal="center" vertical="center"/>
    </xf>
    <xf numFmtId="0" fontId="12" fillId="7" borderId="47" xfId="0" applyFont="1" applyFill="1" applyBorder="1" applyAlignment="1">
      <alignment horizontal="center" vertical="center"/>
    </xf>
    <xf numFmtId="0" fontId="12" fillId="13" borderId="24"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5" xfId="0" applyFont="1" applyFill="1" applyBorder="1" applyAlignment="1">
      <alignment horizontal="center" vertical="center"/>
    </xf>
    <xf numFmtId="0" fontId="12" fillId="13" borderId="47" xfId="0" applyFont="1" applyFill="1" applyBorder="1" applyAlignment="1">
      <alignment horizontal="center" vertical="center"/>
    </xf>
    <xf numFmtId="0" fontId="12" fillId="8" borderId="47" xfId="0" applyFont="1" applyFill="1" applyBorder="1" applyAlignment="1">
      <alignment horizontal="center" vertical="center"/>
    </xf>
    <xf numFmtId="0" fontId="12" fillId="14" borderId="2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5" xfId="0" applyFont="1" applyFill="1" applyBorder="1" applyAlignment="1">
      <alignment horizontal="center" vertical="center"/>
    </xf>
    <xf numFmtId="0" fontId="12" fillId="14" borderId="47" xfId="0" applyFont="1" applyFill="1" applyBorder="1" applyAlignment="1">
      <alignment horizontal="center" vertical="center"/>
    </xf>
    <xf numFmtId="0" fontId="12" fillId="9" borderId="47" xfId="0" applyFont="1" applyFill="1" applyBorder="1" applyAlignment="1">
      <alignment horizontal="center" vertical="center"/>
    </xf>
    <xf numFmtId="0" fontId="12" fillId="16" borderId="24"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5" xfId="0" applyFont="1" applyFill="1" applyBorder="1" applyAlignment="1">
      <alignment horizontal="center" vertical="center"/>
    </xf>
    <xf numFmtId="0" fontId="12" fillId="16" borderId="47" xfId="0" applyFont="1" applyFill="1" applyBorder="1" applyAlignment="1">
      <alignment horizontal="center" vertical="center"/>
    </xf>
    <xf numFmtId="0" fontId="12" fillId="11" borderId="47" xfId="0" applyFont="1" applyFill="1" applyBorder="1" applyAlignment="1">
      <alignment horizontal="center" vertical="center"/>
    </xf>
    <xf numFmtId="0" fontId="12" fillId="15" borderId="24" xfId="0" applyFont="1" applyFill="1" applyBorder="1" applyAlignment="1">
      <alignment horizontal="center" vertical="center"/>
    </xf>
    <xf numFmtId="0" fontId="3" fillId="20" borderId="26" xfId="0" applyFont="1" applyFill="1" applyBorder="1" applyAlignment="1">
      <alignment horizontal="center" vertical="center"/>
    </xf>
    <xf numFmtId="0" fontId="3" fillId="20" borderId="25" xfId="0" applyFont="1" applyFill="1" applyBorder="1" applyAlignment="1">
      <alignment horizontal="center" vertical="center"/>
    </xf>
    <xf numFmtId="0" fontId="12" fillId="15" borderId="47" xfId="0" applyFont="1" applyFill="1" applyBorder="1" applyAlignment="1">
      <alignment horizontal="center" vertical="center"/>
    </xf>
    <xf numFmtId="0" fontId="12" fillId="10" borderId="47" xfId="0" applyFont="1" applyFill="1" applyBorder="1" applyAlignment="1">
      <alignment horizontal="center" vertical="center"/>
    </xf>
    <xf numFmtId="0" fontId="12" fillId="17" borderId="24" xfId="0" applyFont="1" applyFill="1" applyBorder="1" applyAlignment="1">
      <alignment horizontal="center" vertical="center"/>
    </xf>
    <xf numFmtId="0" fontId="3" fillId="21" borderId="26" xfId="0" applyFont="1" applyFill="1" applyBorder="1" applyAlignment="1">
      <alignment horizontal="center" vertical="center"/>
    </xf>
    <xf numFmtId="0" fontId="3" fillId="21" borderId="25" xfId="0" applyFont="1" applyFill="1" applyBorder="1" applyAlignment="1">
      <alignment horizontal="center" vertical="center"/>
    </xf>
    <xf numFmtId="0" fontId="12" fillId="17" borderId="47" xfId="0" applyFont="1" applyFill="1" applyBorder="1" applyAlignment="1">
      <alignment horizontal="center" vertical="center"/>
    </xf>
    <xf numFmtId="0" fontId="8" fillId="0" borderId="27" xfId="0" applyFont="1" applyBorder="1" applyAlignment="1">
      <alignment vertical="center"/>
    </xf>
    <xf numFmtId="9" fontId="0" fillId="18" borderId="57" xfId="0" applyNumberFormat="1" applyFill="1" applyBorder="1" applyAlignment="1">
      <alignment horizontal="center" vertical="center" wrapText="1"/>
    </xf>
    <xf numFmtId="10" fontId="0" fillId="18" borderId="57" xfId="0" applyNumberFormat="1" applyFill="1" applyBorder="1" applyAlignment="1">
      <alignment horizontal="center" vertical="center" wrapText="1"/>
    </xf>
    <xf numFmtId="0" fontId="1" fillId="0" borderId="0" xfId="0" applyFont="1"/>
    <xf numFmtId="0" fontId="1" fillId="0" borderId="48" xfId="0" applyFont="1" applyBorder="1"/>
    <xf numFmtId="0" fontId="0" fillId="0" borderId="48" xfId="1" applyNumberFormat="1" applyFont="1" applyBorder="1"/>
    <xf numFmtId="0" fontId="0" fillId="0" borderId="48" xfId="0" applyBorder="1"/>
    <xf numFmtId="9" fontId="0" fillId="0" borderId="48" xfId="1" applyFont="1" applyBorder="1"/>
    <xf numFmtId="0" fontId="26" fillId="7" borderId="38" xfId="0" applyFont="1" applyFill="1" applyBorder="1" applyAlignment="1">
      <alignment vertical="center"/>
    </xf>
    <xf numFmtId="0" fontId="26" fillId="7" borderId="39" xfId="0" applyFont="1" applyFill="1" applyBorder="1" applyAlignment="1">
      <alignment vertical="center"/>
    </xf>
    <xf numFmtId="0" fontId="27" fillId="0" borderId="48" xfId="0" applyFont="1" applyBorder="1" applyAlignment="1">
      <alignment horizontal="center" vertical="center"/>
    </xf>
    <xf numFmtId="0" fontId="26" fillId="28" borderId="48" xfId="0" applyFont="1" applyFill="1" applyBorder="1" applyAlignment="1">
      <alignment horizontal="center" vertical="center"/>
    </xf>
    <xf numFmtId="0" fontId="0" fillId="7" borderId="0" xfId="0" applyFill="1"/>
    <xf numFmtId="0" fontId="3" fillId="0" borderId="0" xfId="0" applyFont="1" applyAlignment="1">
      <alignment horizontal="left" vertical="center"/>
    </xf>
    <xf numFmtId="0" fontId="0" fillId="18" borderId="39" xfId="0" applyFill="1" applyBorder="1" applyAlignment="1">
      <alignment horizontal="center" vertical="center" wrapText="1"/>
    </xf>
    <xf numFmtId="0" fontId="28" fillId="18" borderId="0" xfId="2" applyFill="1"/>
    <xf numFmtId="0" fontId="29" fillId="0" borderId="0" xfId="3"/>
    <xf numFmtId="0" fontId="35" fillId="0" borderId="0" xfId="3" applyFont="1"/>
    <xf numFmtId="0" fontId="36" fillId="18" borderId="0" xfId="2" applyFont="1" applyFill="1"/>
    <xf numFmtId="0" fontId="33" fillId="18" borderId="0" xfId="2" applyFont="1" applyFill="1"/>
    <xf numFmtId="0" fontId="33" fillId="0" borderId="0" xfId="0" applyFont="1" applyAlignment="1">
      <alignment horizontal="left" vertical="center" wrapText="1"/>
    </xf>
    <xf numFmtId="0" fontId="30" fillId="7" borderId="0" xfId="2" applyFont="1" applyFill="1" applyAlignment="1">
      <alignment vertical="center"/>
    </xf>
    <xf numFmtId="0" fontId="28" fillId="4" borderId="85" xfId="2" applyFill="1" applyBorder="1"/>
    <xf numFmtId="0" fontId="31" fillId="4" borderId="86" xfId="2" applyFont="1" applyFill="1" applyBorder="1"/>
    <xf numFmtId="0" fontId="28" fillId="4" borderId="87" xfId="2" applyFill="1" applyBorder="1"/>
    <xf numFmtId="0" fontId="28" fillId="4" borderId="88" xfId="2" applyFill="1" applyBorder="1"/>
    <xf numFmtId="0" fontId="32" fillId="4" borderId="0" xfId="2" applyFont="1" applyFill="1"/>
    <xf numFmtId="0" fontId="28" fillId="4" borderId="89" xfId="2" applyFill="1" applyBorder="1"/>
    <xf numFmtId="0" fontId="33" fillId="4" borderId="0" xfId="2" applyFont="1" applyFill="1" applyAlignment="1">
      <alignment vertical="top" wrapText="1"/>
    </xf>
    <xf numFmtId="0" fontId="28" fillId="4" borderId="90" xfId="2" applyFill="1" applyBorder="1"/>
    <xf numFmtId="0" fontId="33" fillId="4" borderId="91" xfId="2" applyFont="1" applyFill="1" applyBorder="1"/>
    <xf numFmtId="0" fontId="36" fillId="4" borderId="92" xfId="2" applyFont="1" applyFill="1" applyBorder="1"/>
    <xf numFmtId="0" fontId="36" fillId="4" borderId="88" xfId="2" applyFont="1" applyFill="1" applyBorder="1"/>
    <xf numFmtId="0" fontId="36" fillId="4" borderId="89" xfId="2" applyFont="1" applyFill="1" applyBorder="1"/>
    <xf numFmtId="0" fontId="33" fillId="4" borderId="0" xfId="2" applyFont="1" applyFill="1" applyAlignment="1">
      <alignment horizontal="left" vertical="top" wrapText="1"/>
    </xf>
    <xf numFmtId="0" fontId="37" fillId="4" borderId="0" xfId="2" applyFont="1" applyFill="1" applyAlignment="1">
      <alignment horizontal="left" vertical="top" wrapText="1"/>
    </xf>
    <xf numFmtId="0" fontId="38" fillId="4" borderId="0" xfId="2" applyFont="1" applyFill="1" applyAlignment="1">
      <alignment horizontal="left" vertical="top" wrapText="1"/>
    </xf>
    <xf numFmtId="0" fontId="39" fillId="4" borderId="0" xfId="2" applyFont="1" applyFill="1" applyAlignment="1">
      <alignment horizontal="center" vertical="center" wrapText="1"/>
    </xf>
    <xf numFmtId="0" fontId="33" fillId="4" borderId="0" xfId="2" applyFont="1" applyFill="1" applyAlignment="1">
      <alignment wrapText="1"/>
    </xf>
    <xf numFmtId="0" fontId="34" fillId="4" borderId="0" xfId="2" applyFont="1" applyFill="1" applyAlignment="1">
      <alignment horizontal="left" vertical="top" wrapText="1"/>
    </xf>
    <xf numFmtId="0" fontId="28" fillId="4" borderId="91" xfId="2" applyFill="1" applyBorder="1"/>
    <xf numFmtId="0" fontId="1" fillId="0" borderId="48" xfId="0" applyFont="1" applyBorder="1" applyAlignment="1">
      <alignment horizontal="center" vertical="center"/>
    </xf>
    <xf numFmtId="0" fontId="13" fillId="0" borderId="48" xfId="0" applyFont="1" applyBorder="1" applyAlignment="1">
      <alignment horizontal="justify" vertical="center" readingOrder="1"/>
    </xf>
    <xf numFmtId="0" fontId="0" fillId="0" borderId="48" xfId="0" applyBorder="1" applyAlignment="1">
      <alignment horizontal="center" vertical="center"/>
    </xf>
    <xf numFmtId="0" fontId="25" fillId="0" borderId="48" xfId="0" applyFont="1" applyBorder="1" applyAlignment="1">
      <alignment horizontal="justify" vertical="center" readingOrder="1"/>
    </xf>
    <xf numFmtId="0" fontId="9" fillId="3" borderId="15" xfId="0" applyFont="1" applyFill="1" applyBorder="1" applyAlignment="1">
      <alignment horizontal="center" vertical="center"/>
    </xf>
    <xf numFmtId="0" fontId="3" fillId="3" borderId="27" xfId="0" applyFont="1" applyFill="1" applyBorder="1" applyAlignment="1">
      <alignment horizontal="center" vertical="center"/>
    </xf>
    <xf numFmtId="0" fontId="9" fillId="4" borderId="15" xfId="0" applyFont="1" applyFill="1" applyBorder="1" applyAlignment="1">
      <alignment horizontal="center" vertical="center"/>
    </xf>
    <xf numFmtId="0" fontId="3" fillId="4" borderId="27" xfId="0" applyFont="1" applyFill="1" applyBorder="1" applyAlignment="1">
      <alignment horizontal="center" vertical="center"/>
    </xf>
    <xf numFmtId="0" fontId="9" fillId="21" borderId="15" xfId="0" applyFont="1" applyFill="1" applyBorder="1" applyAlignment="1">
      <alignment horizontal="center" vertical="center"/>
    </xf>
    <xf numFmtId="0" fontId="3" fillId="21" borderId="27" xfId="0" applyFont="1" applyFill="1" applyBorder="1" applyAlignment="1">
      <alignment horizontal="center" vertical="center"/>
    </xf>
    <xf numFmtId="0" fontId="0" fillId="18" borderId="93" xfId="0" applyFill="1" applyBorder="1" applyAlignment="1">
      <alignment horizontal="left" vertical="center" wrapText="1"/>
    </xf>
    <xf numFmtId="0" fontId="0" fillId="18" borderId="20" xfId="0" applyFill="1" applyBorder="1" applyAlignment="1">
      <alignment horizontal="left" vertical="center" wrapText="1"/>
    </xf>
    <xf numFmtId="9" fontId="0" fillId="18" borderId="20" xfId="0" applyNumberFormat="1" applyFill="1" applyBorder="1" applyAlignment="1">
      <alignment horizontal="center" vertical="center" wrapText="1"/>
    </xf>
    <xf numFmtId="0" fontId="0" fillId="18" borderId="94" xfId="0" applyFill="1" applyBorder="1" applyAlignment="1">
      <alignment horizontal="center" vertical="center" wrapText="1"/>
    </xf>
    <xf numFmtId="0" fontId="0" fillId="18" borderId="93" xfId="0" applyFill="1" applyBorder="1" applyAlignment="1">
      <alignment horizontal="center" vertical="center" wrapText="1"/>
    </xf>
    <xf numFmtId="0" fontId="0" fillId="18" borderId="95" xfId="0" applyFill="1" applyBorder="1" applyAlignment="1">
      <alignment horizontal="center" vertical="center" wrapText="1"/>
    </xf>
    <xf numFmtId="0" fontId="8" fillId="18" borderId="27" xfId="0" applyFont="1" applyFill="1" applyBorder="1" applyAlignment="1">
      <alignment vertical="center"/>
    </xf>
    <xf numFmtId="0" fontId="23" fillId="18" borderId="28" xfId="0" applyFont="1" applyFill="1" applyBorder="1" applyAlignment="1">
      <alignment vertical="center"/>
    </xf>
    <xf numFmtId="0" fontId="8" fillId="18" borderId="35" xfId="0" applyFont="1" applyFill="1" applyBorder="1" applyAlignment="1">
      <alignment vertical="center"/>
    </xf>
    <xf numFmtId="0" fontId="9" fillId="3" borderId="38" xfId="0" applyFont="1" applyFill="1" applyBorder="1" applyAlignment="1">
      <alignment horizontal="center" vertical="center"/>
    </xf>
    <xf numFmtId="0" fontId="3" fillId="3" borderId="42" xfId="0" applyFont="1" applyFill="1" applyBorder="1" applyAlignment="1">
      <alignment horizontal="center" vertical="center"/>
    </xf>
    <xf numFmtId="0" fontId="23" fillId="18" borderId="39" xfId="0" applyFont="1" applyFill="1" applyBorder="1" applyAlignment="1">
      <alignment vertical="center"/>
    </xf>
    <xf numFmtId="0" fontId="8" fillId="18" borderId="42" xfId="0" applyFont="1" applyFill="1" applyBorder="1" applyAlignment="1">
      <alignment vertical="center"/>
    </xf>
    <xf numFmtId="0" fontId="12" fillId="29" borderId="38" xfId="0" applyFont="1" applyFill="1" applyBorder="1" applyAlignment="1">
      <alignment horizontal="center" vertical="center"/>
    </xf>
    <xf numFmtId="0" fontId="21" fillId="29" borderId="39" xfId="0" applyFont="1" applyFill="1" applyBorder="1" applyAlignment="1">
      <alignment horizontal="left" vertical="center"/>
    </xf>
    <xf numFmtId="0" fontId="21" fillId="29" borderId="39" xfId="0" applyFont="1" applyFill="1" applyBorder="1" applyAlignment="1">
      <alignment vertical="center"/>
    </xf>
    <xf numFmtId="0" fontId="7" fillId="29" borderId="39" xfId="0" applyFont="1" applyFill="1" applyBorder="1" applyAlignment="1">
      <alignment horizontal="left" vertical="center" wrapText="1"/>
    </xf>
    <xf numFmtId="0" fontId="7" fillId="29" borderId="39" xfId="0" applyFont="1" applyFill="1" applyBorder="1" applyAlignment="1">
      <alignment horizontal="center" vertical="center" wrapText="1"/>
    </xf>
    <xf numFmtId="0" fontId="12" fillId="29" borderId="42" xfId="0" applyFont="1" applyFill="1" applyBorder="1" applyAlignment="1">
      <alignment horizontal="center" vertical="center"/>
    </xf>
    <xf numFmtId="0" fontId="9" fillId="30" borderId="38" xfId="0" applyFont="1" applyFill="1" applyBorder="1" applyAlignment="1">
      <alignment horizontal="center" vertical="center"/>
    </xf>
    <xf numFmtId="0" fontId="3" fillId="30" borderId="42" xfId="0" applyFont="1" applyFill="1" applyBorder="1" applyAlignment="1">
      <alignment horizontal="center" vertical="center"/>
    </xf>
    <xf numFmtId="0" fontId="42" fillId="30" borderId="39" xfId="0" applyFont="1" applyFill="1" applyBorder="1" applyAlignment="1">
      <alignment vertical="center"/>
    </xf>
    <xf numFmtId="0" fontId="3" fillId="30" borderId="39" xfId="0" applyFont="1" applyFill="1" applyBorder="1" applyAlignment="1">
      <alignment vertical="center"/>
    </xf>
    <xf numFmtId="0" fontId="1" fillId="30" borderId="38" xfId="0" applyFont="1" applyFill="1" applyBorder="1" applyAlignment="1">
      <alignment vertical="center" wrapText="1"/>
    </xf>
    <xf numFmtId="0" fontId="1" fillId="30" borderId="38" xfId="0" applyFont="1" applyFill="1" applyBorder="1" applyAlignment="1">
      <alignment horizontal="left" vertical="center" wrapText="1"/>
    </xf>
    <xf numFmtId="0" fontId="1" fillId="30" borderId="42" xfId="0" applyFont="1" applyFill="1" applyBorder="1" applyAlignment="1">
      <alignment horizontal="center" vertical="center" wrapText="1"/>
    </xf>
    <xf numFmtId="0" fontId="1" fillId="30" borderId="76" xfId="0" applyFont="1" applyFill="1" applyBorder="1" applyAlignment="1">
      <alignment horizontal="center" vertical="center" wrapText="1"/>
    </xf>
    <xf numFmtId="0" fontId="1" fillId="30" borderId="39" xfId="0" applyFont="1" applyFill="1" applyBorder="1" applyAlignment="1">
      <alignment horizontal="center" vertical="center" wrapText="1"/>
    </xf>
    <xf numFmtId="0" fontId="30" fillId="7" borderId="0" xfId="2" applyFont="1" applyFill="1" applyAlignment="1">
      <alignment horizontal="left" vertical="center"/>
    </xf>
    <xf numFmtId="0" fontId="9" fillId="26" borderId="15" xfId="0" applyFont="1" applyFill="1" applyBorder="1" applyAlignment="1">
      <alignment horizontal="center" vertical="center"/>
    </xf>
    <xf numFmtId="0" fontId="3" fillId="26" borderId="0" xfId="0" applyFont="1" applyFill="1" applyBorder="1" applyAlignment="1">
      <alignment horizontal="center" vertical="center"/>
    </xf>
  </cellXfs>
  <cellStyles count="4">
    <cellStyle name="Normal" xfId="0" builtinId="0"/>
    <cellStyle name="Normal 2" xfId="3" xr:uid="{910740DF-C9B4-4C9A-AB47-9A65B61AED89}"/>
    <cellStyle name="Normal 6" xfId="2" xr:uid="{F6FD0A25-9CC9-4D98-8A8B-5BF6F142D125}"/>
    <cellStyle name="Pourcentage" xfId="1" builtinId="5"/>
  </cellStyles>
  <dxfs count="87">
    <dxf>
      <font>
        <strike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theme="1"/>
        </top>
        <bottom style="thin">
          <color theme="1"/>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right/>
        <top style="thin">
          <color theme="1"/>
        </top>
        <bottom style="thin">
          <color theme="1"/>
        </bottom>
        <vertical/>
        <horizontal/>
      </border>
    </dxf>
    <dxf>
      <font>
        <b/>
        <strike val="0"/>
        <outline val="0"/>
        <shadow val="0"/>
        <u val="none"/>
        <vertAlign val="baseline"/>
        <sz val="11"/>
        <color theme="1"/>
        <name val="Calibri"/>
        <family val="2"/>
        <scheme val="minor"/>
      </font>
      <alignment horizontal="center" vertical="center" textRotation="0" wrapText="0" indent="0" justifyLastLine="0" shrinkToFit="0" readingOrder="0"/>
    </dxf>
    <dxf>
      <font>
        <b/>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vertical/>
      </border>
    </dxf>
    <dxf>
      <alignment horizontal="general" vertical="center" textRotation="0" wrapText="0" indent="0" justifyLastLine="0" shrinkToFit="0" readingOrder="0"/>
    </dxf>
    <dxf>
      <alignment horizontal="center" vertical="center" textRotation="0" wrapText="1" indent="0" justifyLastLine="0" shrinkToFit="0" readingOrder="0"/>
      <border diagonalUp="0" diagonalDown="0" outline="0">
        <left style="thin">
          <color theme="1"/>
        </left>
        <right/>
      </border>
    </dxf>
    <dxf>
      <font>
        <b/>
        <strike val="0"/>
        <outline val="0"/>
        <shadow val="0"/>
        <u val="none"/>
        <vertAlign val="baseline"/>
        <sz val="12"/>
        <name val="Calibri"/>
        <family val="2"/>
        <scheme val="minor"/>
      </font>
      <alignment horizontal="center" vertical="center" textRotation="0" wrapText="0" indent="0" justifyLastLine="0" shrinkToFit="0" readingOrder="0"/>
    </dxf>
    <dxf>
      <font>
        <b/>
        <strike val="0"/>
        <outline val="0"/>
        <shadow val="0"/>
        <u val="none"/>
        <vertAlign val="baseline"/>
        <sz val="16"/>
        <name val="Calibri"/>
        <family val="2"/>
        <scheme val="minor"/>
      </font>
      <alignment horizontal="center" vertical="center"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6"/>
        <color theme="1"/>
        <name val="Calibri"/>
        <family val="2"/>
        <scheme val="minor"/>
      </font>
      <alignment horizontal="general" vertical="center" textRotation="0" wrapText="0" indent="0" justifyLastLine="0" shrinkToFit="0" readingOrder="0"/>
    </dxf>
    <dxf>
      <font>
        <strike val="0"/>
        <outline val="0"/>
        <shadow val="0"/>
        <u val="none"/>
        <vertAlign val="baseline"/>
        <sz val="12"/>
        <name val="Calibri"/>
        <family val="2"/>
        <scheme val="minor"/>
      </font>
      <alignment horizontal="center" vertical="center" textRotation="0" wrapText="0" indent="0" justifyLastLine="0" shrinkToFit="0" readingOrder="0"/>
      <border diagonalUp="0" diagonalDown="0">
        <left/>
        <right style="thin">
          <color indexed="64"/>
        </right>
        <vertical/>
      </border>
    </dxf>
    <dxf>
      <font>
        <b/>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6"/>
        <color theme="1"/>
        <name val="Calibri"/>
        <family val="2"/>
        <scheme val="minor"/>
      </font>
      <alignment horizontal="center" vertical="center" textRotation="0" wrapText="0" indent="0" justifyLastLine="0" shrinkToFit="0" readingOrder="0"/>
      <border diagonalUp="0" diagonalDown="0">
        <left style="thin">
          <color indexed="64"/>
        </left>
        <right/>
        <vertical/>
      </border>
    </dxf>
    <dxf>
      <border diagonalUp="0" diagonalDown="0">
        <left style="thin">
          <color theme="1"/>
        </left>
        <right style="thin">
          <color theme="1"/>
        </right>
        <top style="thin">
          <color theme="1"/>
        </top>
        <bottom style="thin">
          <color theme="1"/>
        </bottom>
      </border>
    </dxf>
    <dxf>
      <alignment horizontal="general" vertical="center" textRotation="0" wrapText="0"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rgb="FF002060"/>
        </patternFill>
      </fill>
      <alignment horizontal="center" vertical="center" textRotation="0" wrapText="1" indent="0" justifyLastLine="0" shrinkToFit="0" readingOrder="0"/>
    </dxf>
    <dxf>
      <border diagonalUp="0" diagonalDown="0"/>
    </dxf>
    <dxf>
      <border diagonalUp="0" diagonalDown="0">
        <left style="medium">
          <color indexed="64"/>
        </left>
        <right/>
        <vertical/>
      </border>
    </dxf>
    <dxf>
      <border diagonalUp="0" diagonalDown="0">
        <left/>
        <right style="thin">
          <color indexed="64"/>
        </right>
        <vertic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vertical/>
      </border>
    </dxf>
    <dxf>
      <font>
        <strike val="0"/>
        <outline val="0"/>
        <shadow val="0"/>
        <u val="none"/>
        <vertAlign val="baseline"/>
        <sz val="14"/>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8"/>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right style="thin">
          <color indexed="64"/>
        </right>
        <vertical/>
      </border>
    </dxf>
    <dxf>
      <font>
        <b/>
        <i val="0"/>
        <strike val="0"/>
        <condense val="0"/>
        <extend val="0"/>
        <outline val="0"/>
        <shadow val="0"/>
        <u val="none"/>
        <vertAlign val="baseline"/>
        <sz val="16"/>
        <color theme="1"/>
        <name val="Calibri"/>
        <family val="2"/>
        <scheme val="minor"/>
      </font>
      <alignment horizontal="center" vertical="center" textRotation="0" wrapText="0" indent="0" justifyLastLine="0" shrinkToFit="0" readingOrder="0"/>
      <border diagonalUp="0" diagonalDown="0">
        <left style="thin">
          <color indexed="64"/>
        </left>
        <right/>
        <vertical/>
      </border>
    </dxf>
    <dxf>
      <border diagonalUp="0" diagonalDown="0">
        <left style="thin">
          <color rgb="FF000000"/>
        </left>
        <right style="thin">
          <color rgb="FF000000"/>
        </right>
        <top style="thin">
          <color rgb="FF000000"/>
        </top>
        <bottom style="thin">
          <color rgb="FF000000"/>
        </bottom>
      </border>
    </dxf>
    <dxf>
      <alignment horizontal="general" vertical="center" textRotation="0" wrapText="0"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rgb="FF002060"/>
        </patternFill>
      </fill>
      <alignment horizontal="center" vertical="center" textRotation="0" wrapText="1" indent="0" justifyLastLine="0" shrinkToFit="0" readingOrder="0"/>
    </dxf>
    <dxf>
      <border diagonalUp="0" diagonalDown="0"/>
    </dxf>
    <dxf>
      <border diagonalUp="0" diagonalDown="0">
        <left style="medium">
          <color indexed="64"/>
        </left>
        <right/>
        <vertical/>
      </border>
    </dxf>
    <dxf>
      <border diagonalUp="0" diagonalDown="0">
        <left/>
        <right style="thin">
          <color indexed="64"/>
        </right>
        <vertical/>
      </border>
    </dxf>
    <dxf>
      <font>
        <strike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vertical/>
      </border>
    </dxf>
    <dxf>
      <font>
        <b/>
        <i val="0"/>
        <strike val="0"/>
        <condense val="0"/>
        <extend val="0"/>
        <outline val="0"/>
        <shadow val="0"/>
        <u val="none"/>
        <vertAlign val="baseline"/>
        <sz val="14"/>
        <color theme="1"/>
        <name val="Calibri"/>
        <family val="2"/>
        <scheme val="minor"/>
      </font>
      <alignment horizontal="left"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8"/>
        <color theme="1"/>
        <name val="Calibri"/>
        <family val="2"/>
        <scheme val="minor"/>
      </font>
      <alignment horizontal="general" vertical="center" textRotation="0" wrapText="0" indent="0" justifyLastLine="0" shrinkToFit="0" readingOrder="0"/>
    </dxf>
    <dxf>
      <font>
        <strike val="0"/>
        <outline val="0"/>
        <shadow val="0"/>
        <u val="none"/>
        <vertAlign val="baseline"/>
        <sz val="12"/>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6"/>
        <color theme="1"/>
        <name val="Calibri"/>
        <family val="2"/>
        <scheme val="minor"/>
      </font>
      <alignment horizontal="center" vertical="center" textRotation="0" wrapText="0" indent="0" justifyLastLine="0" shrinkToFit="0" readingOrder="0"/>
      <border diagonalUp="0" diagonalDown="0">
        <left style="thin">
          <color indexed="64"/>
        </left>
        <right/>
        <vertical/>
      </border>
    </dxf>
    <dxf>
      <border diagonalUp="0" diagonalDown="0">
        <left style="thin">
          <color rgb="FF000000"/>
        </left>
        <right style="thin">
          <color rgb="FF000000"/>
        </right>
        <top style="thin">
          <color rgb="FF000000"/>
        </top>
        <bottom style="thin">
          <color rgb="FF000000"/>
        </bottom>
      </border>
    </dxf>
    <dxf>
      <alignment horizontal="general" vertical="center" textRotation="0" wrapText="0"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rgb="FF002060"/>
        </patternFill>
      </fill>
      <alignment horizontal="center"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border diagonalUp="0" diagonalDown="0">
        <left/>
        <right style="thin">
          <color indexed="64"/>
        </right>
        <vertical/>
      </border>
    </dxf>
    <dxf>
      <border diagonalUp="0" diagonalDown="0">
        <left style="thin">
          <color indexed="64"/>
        </left>
        <right/>
        <vertical/>
      </border>
    </dxf>
    <dxf>
      <border diagonalUp="0" diagonalDown="0">
        <left/>
        <right style="thin">
          <color indexed="64"/>
        </right>
        <vertical/>
      </border>
    </dxf>
    <dxf>
      <border diagonalUp="0" diagonalDown="0">
        <left style="thin">
          <color indexed="64"/>
        </left>
        <right/>
        <vertical/>
      </border>
    </dxf>
    <dxf>
      <alignment horizontal="general" vertical="center" textRotation="0" wrapText="0" indent="0" justifyLastLine="0" shrinkToFit="0" readingOrder="0"/>
      <border diagonalUp="0" diagonalDown="0">
        <left/>
        <right style="thin">
          <color indexed="64"/>
        </right>
        <vertical/>
      </border>
    </dxf>
    <dxf>
      <alignment horizontal="general" vertical="center" textRotation="0" wrapText="0" indent="0" justifyLastLine="0" shrinkToFit="0" readingOrder="0"/>
      <border diagonalUp="0" diagonalDown="0">
        <left style="thin">
          <color indexed="64"/>
        </left>
        <right/>
        <vertical/>
      </border>
    </dxf>
    <dxf>
      <alignment horizontal="general" vertical="center" textRotation="0" wrapText="0" indent="0" justifyLastLine="0" shrinkToFit="0" readingOrder="0"/>
      <border diagonalUp="0" diagonalDown="0">
        <left/>
        <right style="thin">
          <color indexed="64"/>
        </right>
        <vertical/>
      </border>
    </dxf>
    <dxf>
      <alignment horizontal="general" vertical="center" textRotation="0" wrapText="0" indent="0" justifyLastLine="0" shrinkToFit="0" readingOrder="0"/>
      <border diagonalUp="0" diagonalDown="0">
        <left style="thin">
          <color indexed="64"/>
        </left>
        <right/>
        <vertical/>
      </border>
    </dxf>
    <dxf>
      <alignment horizontal="general" vertical="center" textRotation="0" wrapText="0" indent="0" justifyLastLine="0" shrinkToFit="0" readingOrder="0"/>
      <border diagonalUp="0" diagonalDown="0">
        <left/>
        <right style="thin">
          <color indexed="64"/>
        </right>
        <vertical/>
      </border>
    </dxf>
    <dxf>
      <border diagonalUp="0" diagonalDown="0">
        <left style="thin">
          <color indexed="64"/>
        </left>
        <right/>
        <vertical/>
      </border>
    </dxf>
    <dxf>
      <alignment horizontal="general" vertical="center" textRotation="0" wrapText="0" indent="0" justifyLastLine="0" shrinkToFit="0" readingOrder="0"/>
      <border diagonalUp="0" diagonalDown="0">
        <left/>
        <right style="thin">
          <color indexed="64"/>
        </right>
        <vertical/>
      </border>
    </dxf>
    <dxf>
      <alignment horizontal="general" vertical="center" textRotation="0" wrapText="0" indent="0" justifyLastLine="0" shrinkToFit="0" readingOrder="0"/>
      <border diagonalUp="0" diagonalDown="0">
        <left style="medium">
          <color indexed="64"/>
        </left>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right/>
        <top style="thin">
          <color theme="1"/>
        </top>
        <bottom style="thin">
          <color theme="1"/>
        </bottom>
        <vertical/>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theme="1"/>
        </top>
        <bottom style="thin">
          <color theme="1"/>
        </bottom>
        <vertical/>
        <horizontal/>
      </border>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4"/>
        <color theme="1"/>
        <name val="Calibri"/>
        <family val="2"/>
        <scheme val="minor"/>
      </font>
      <alignment horizontal="left"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8"/>
        <color theme="1"/>
        <name val="Calibri"/>
        <family val="2"/>
        <scheme val="minor"/>
      </font>
      <alignment horizontal="general" vertical="center" textRotation="0" wrapText="0" indent="0" justifyLastLine="0" shrinkToFit="0" readingOrder="0"/>
    </dxf>
    <dxf>
      <font>
        <strike val="0"/>
        <outline val="0"/>
        <shadow val="0"/>
        <u val="none"/>
        <vertAlign val="baseline"/>
        <sz val="12"/>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6"/>
        <color theme="1"/>
        <name val="Calibri"/>
        <family val="2"/>
        <scheme val="minor"/>
      </font>
      <alignment horizontal="center" vertical="center" textRotation="0" wrapText="0" indent="0" justifyLastLine="0" shrinkToFit="0" readingOrder="0"/>
      <border diagonalUp="0" diagonalDown="0">
        <left style="medium">
          <color indexed="64"/>
        </left>
        <right/>
        <vertical/>
      </border>
    </dxf>
    <dxf>
      <border diagonalUp="0" diagonalDown="0">
        <left style="thin">
          <color rgb="FF000000"/>
        </left>
        <right style="thin">
          <color rgb="FF000000"/>
        </right>
        <top style="thin">
          <color rgb="FF000000"/>
        </top>
        <bottom style="thin">
          <color rgb="FF000000"/>
        </bottom>
      </border>
    </dxf>
    <dxf>
      <alignment horizontal="general" vertical="center" textRotation="0" wrapText="0"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rgb="FF002060"/>
        </patternFill>
      </fill>
      <alignment horizontal="center" vertical="center" textRotation="0" wrapText="1" indent="0" justifyLastLine="0" shrinkToFit="0" readingOrder="0"/>
    </dxf>
    <dxf>
      <border diagonalUp="0" diagonalDown="0"/>
    </dxf>
    <dxf>
      <border diagonalUp="0" diagonalDown="0">
        <left style="medium">
          <color indexed="64"/>
        </left>
      </border>
    </dxf>
    <dxf>
      <font>
        <b/>
        <strike val="0"/>
        <outline val="0"/>
        <shadow val="0"/>
        <u val="none"/>
        <vertAlign val="baseline"/>
        <sz val="12"/>
        <name val="Calibri"/>
        <family val="2"/>
        <scheme val="minor"/>
      </font>
      <alignment horizontal="center" vertical="center" textRotation="0" wrapText="0" indent="0" justifyLastLine="0" shrinkToFit="0" readingOrder="0"/>
    </dxf>
    <dxf>
      <font>
        <b/>
        <strike val="0"/>
        <outline val="0"/>
        <shadow val="0"/>
        <u val="none"/>
        <vertAlign val="baseline"/>
        <sz val="16"/>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4"/>
        <color theme="1"/>
        <name val="Calibri"/>
        <family val="2"/>
        <scheme val="minor"/>
      </font>
      <alignment horizontal="left"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8"/>
        <color theme="1"/>
        <name val="Calibri"/>
        <family val="2"/>
        <scheme val="minor"/>
      </font>
      <alignment horizontal="general" vertical="center" textRotation="0" wrapText="0" indent="0" justifyLastLine="0" shrinkToFit="0" readingOrder="0"/>
    </dxf>
    <dxf>
      <font>
        <strike val="0"/>
        <outline val="0"/>
        <shadow val="0"/>
        <u val="none"/>
        <vertAlign val="baseline"/>
        <sz val="12"/>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6"/>
        <color theme="1"/>
        <name val="Calibri"/>
        <family val="2"/>
        <scheme val="minor"/>
      </font>
      <alignment horizontal="center" vertical="center" textRotation="0" wrapText="0" indent="0" justifyLastLine="0" shrinkToFit="0" readingOrder="0"/>
      <border diagonalUp="0" diagonalDown="0">
        <left style="medium">
          <color indexed="64"/>
        </left>
        <right/>
        <vertical/>
      </border>
    </dxf>
    <dxf>
      <border diagonalUp="0" diagonalDown="0">
        <left style="thin">
          <color rgb="FF000000"/>
        </left>
        <right style="thin">
          <color rgb="FF000000"/>
        </right>
        <top style="thin">
          <color rgb="FF000000"/>
        </top>
        <bottom style="thin">
          <color rgb="FF000000"/>
        </bottom>
      </border>
    </dxf>
    <dxf>
      <alignment horizontal="general" vertical="center" textRotation="0" wrapText="0"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rgb="FF002060"/>
        </patternFill>
      </fill>
      <alignment horizontal="center" vertical="center" textRotation="0" wrapText="1" indent="0" justifyLastLine="0" shrinkToFit="0" readingOrder="0"/>
    </dxf>
  </dxfs>
  <tableStyles count="0" defaultTableStyle="TableStyleMedium2" defaultPivotStyle="PivotStyleLight16"/>
  <colors>
    <mruColors>
      <color rgb="FF9B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fr-FR" sz="1200" b="0"/>
              <a:t>Niveau</a:t>
            </a:r>
            <a:r>
              <a:rPr lang="fr-FR" sz="1200" b="0" baseline="0"/>
              <a:t> d'a</a:t>
            </a:r>
            <a:r>
              <a:rPr lang="fr-FR" sz="1200" b="0"/>
              <a:t>vancement des </a:t>
            </a:r>
            <a:r>
              <a:rPr lang="fr-FR" sz="1200" b="1"/>
              <a:t>actions</a:t>
            </a:r>
            <a:r>
              <a:rPr lang="fr-FR" sz="1200" b="0"/>
              <a:t> par</a:t>
            </a:r>
            <a:r>
              <a:rPr lang="fr-FR" sz="1200" b="0" baseline="0"/>
              <a:t> thématique pour l'année sélectionnée</a:t>
            </a:r>
            <a:r>
              <a:rPr lang="fr-FR" sz="1200" b="0"/>
              <a:t> </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Synthèse!$L$38</c:f>
              <c:strCache>
                <c:ptCount val="1"/>
                <c:pt idx="0">
                  <c:v>Non-démarrée</c:v>
                </c:pt>
              </c:strCache>
            </c:strRef>
          </c:tx>
          <c:spPr>
            <a:solidFill>
              <a:schemeClr val="bg1">
                <a:lumMod val="65000"/>
              </a:schemeClr>
            </a:solidFill>
            <a:ln>
              <a:noFill/>
            </a:ln>
            <a:effectLst/>
          </c:spPr>
          <c:invertIfNegative val="0"/>
          <c:cat>
            <c:strRef>
              <c:f>Synthèse!$M$37:$R$37</c:f>
              <c:strCache>
                <c:ptCount val="6"/>
                <c:pt idx="0">
                  <c:v>Habitat et urbanisme</c:v>
                </c:pt>
                <c:pt idx="1">
                  <c:v>Agriculture, biodiversité et alimentation</c:v>
                </c:pt>
                <c:pt idx="2">
                  <c:v>Mobilité</c:v>
                </c:pt>
                <c:pt idx="3">
                  <c:v>Economie locale, tourisme et déchets</c:v>
                </c:pt>
                <c:pt idx="4">
                  <c:v>Production d’énergies renouvelables</c:v>
                </c:pt>
                <c:pt idx="5">
                  <c:v>Exemplarité des collectivités</c:v>
                </c:pt>
              </c:strCache>
            </c:strRef>
          </c:cat>
          <c:val>
            <c:numRef>
              <c:f>Synthèse!$M$38:$R$38</c:f>
              <c:numCache>
                <c:formatCode>General</c:formatCode>
                <c:ptCount val="6"/>
                <c:pt idx="0">
                  <c:v>5</c:v>
                </c:pt>
                <c:pt idx="1">
                  <c:v>6</c:v>
                </c:pt>
                <c:pt idx="2">
                  <c:v>8</c:v>
                </c:pt>
                <c:pt idx="3">
                  <c:v>2</c:v>
                </c:pt>
                <c:pt idx="4">
                  <c:v>6</c:v>
                </c:pt>
                <c:pt idx="5">
                  <c:v>4</c:v>
                </c:pt>
              </c:numCache>
            </c:numRef>
          </c:val>
          <c:extLst>
            <c:ext xmlns:c16="http://schemas.microsoft.com/office/drawing/2014/chart" uri="{C3380CC4-5D6E-409C-BE32-E72D297353CC}">
              <c16:uniqueId val="{00000000-CB76-40AE-9047-505B2F9EE195}"/>
            </c:ext>
          </c:extLst>
        </c:ser>
        <c:ser>
          <c:idx val="1"/>
          <c:order val="1"/>
          <c:tx>
            <c:strRef>
              <c:f>Synthèse!$L$39</c:f>
              <c:strCache>
                <c:ptCount val="1"/>
                <c:pt idx="0">
                  <c:v>Démarrage</c:v>
                </c:pt>
              </c:strCache>
            </c:strRef>
          </c:tx>
          <c:spPr>
            <a:solidFill>
              <a:schemeClr val="accent1"/>
            </a:solidFill>
            <a:ln>
              <a:noFill/>
            </a:ln>
            <a:effectLst/>
          </c:spPr>
          <c:invertIfNegative val="0"/>
          <c:cat>
            <c:strRef>
              <c:f>Synthèse!$M$37:$R$37</c:f>
              <c:strCache>
                <c:ptCount val="6"/>
                <c:pt idx="0">
                  <c:v>Habitat et urbanisme</c:v>
                </c:pt>
                <c:pt idx="1">
                  <c:v>Agriculture, biodiversité et alimentation</c:v>
                </c:pt>
                <c:pt idx="2">
                  <c:v>Mobilité</c:v>
                </c:pt>
                <c:pt idx="3">
                  <c:v>Economie locale, tourisme et déchets</c:v>
                </c:pt>
                <c:pt idx="4">
                  <c:v>Production d’énergies renouvelables</c:v>
                </c:pt>
                <c:pt idx="5">
                  <c:v>Exemplarité des collectivités</c:v>
                </c:pt>
              </c:strCache>
            </c:strRef>
          </c:cat>
          <c:val>
            <c:numRef>
              <c:f>Synthèse!$M$39:$R$39</c:f>
              <c:numCache>
                <c:formatCode>General</c:formatCode>
                <c:ptCount val="6"/>
                <c:pt idx="0">
                  <c:v>0</c:v>
                </c:pt>
                <c:pt idx="1">
                  <c:v>0</c:v>
                </c:pt>
                <c:pt idx="2">
                  <c:v>4</c:v>
                </c:pt>
                <c:pt idx="3">
                  <c:v>2</c:v>
                </c:pt>
                <c:pt idx="4">
                  <c:v>0</c:v>
                </c:pt>
                <c:pt idx="5">
                  <c:v>0</c:v>
                </c:pt>
              </c:numCache>
            </c:numRef>
          </c:val>
          <c:extLst>
            <c:ext xmlns:c16="http://schemas.microsoft.com/office/drawing/2014/chart" uri="{C3380CC4-5D6E-409C-BE32-E72D297353CC}">
              <c16:uniqueId val="{00000001-CB76-40AE-9047-505B2F9EE195}"/>
            </c:ext>
          </c:extLst>
        </c:ser>
        <c:ser>
          <c:idx val="2"/>
          <c:order val="2"/>
          <c:tx>
            <c:strRef>
              <c:f>Synthèse!$L$40</c:f>
              <c:strCache>
                <c:ptCount val="1"/>
                <c:pt idx="0">
                  <c:v>En cours</c:v>
                </c:pt>
              </c:strCache>
            </c:strRef>
          </c:tx>
          <c:spPr>
            <a:solidFill>
              <a:schemeClr val="accent1">
                <a:lumMod val="75000"/>
              </a:schemeClr>
            </a:solidFill>
            <a:ln>
              <a:noFill/>
            </a:ln>
            <a:effectLst/>
          </c:spPr>
          <c:invertIfNegative val="0"/>
          <c:cat>
            <c:strRef>
              <c:f>Synthèse!$M$37:$R$37</c:f>
              <c:strCache>
                <c:ptCount val="6"/>
                <c:pt idx="0">
                  <c:v>Habitat et urbanisme</c:v>
                </c:pt>
                <c:pt idx="1">
                  <c:v>Agriculture, biodiversité et alimentation</c:v>
                </c:pt>
                <c:pt idx="2">
                  <c:v>Mobilité</c:v>
                </c:pt>
                <c:pt idx="3">
                  <c:v>Economie locale, tourisme et déchets</c:v>
                </c:pt>
                <c:pt idx="4">
                  <c:v>Production d’énergies renouvelables</c:v>
                </c:pt>
                <c:pt idx="5">
                  <c:v>Exemplarité des collectivités</c:v>
                </c:pt>
              </c:strCache>
            </c:strRef>
          </c:cat>
          <c:val>
            <c:numRef>
              <c:f>Synthèse!$M$40:$R$40</c:f>
              <c:numCache>
                <c:formatCode>General</c:formatCode>
                <c:ptCount val="6"/>
                <c:pt idx="0">
                  <c:v>1</c:v>
                </c:pt>
                <c:pt idx="1">
                  <c:v>0</c:v>
                </c:pt>
                <c:pt idx="2">
                  <c:v>1</c:v>
                </c:pt>
                <c:pt idx="3">
                  <c:v>2</c:v>
                </c:pt>
                <c:pt idx="4">
                  <c:v>0</c:v>
                </c:pt>
                <c:pt idx="5">
                  <c:v>1</c:v>
                </c:pt>
              </c:numCache>
            </c:numRef>
          </c:val>
          <c:extLst>
            <c:ext xmlns:c16="http://schemas.microsoft.com/office/drawing/2014/chart" uri="{C3380CC4-5D6E-409C-BE32-E72D297353CC}">
              <c16:uniqueId val="{00000002-CB76-40AE-9047-505B2F9EE195}"/>
            </c:ext>
          </c:extLst>
        </c:ser>
        <c:ser>
          <c:idx val="3"/>
          <c:order val="3"/>
          <c:tx>
            <c:strRef>
              <c:f>Synthèse!$L$41</c:f>
              <c:strCache>
                <c:ptCount val="1"/>
                <c:pt idx="0">
                  <c:v>En pause</c:v>
                </c:pt>
              </c:strCache>
            </c:strRef>
          </c:tx>
          <c:spPr>
            <a:solidFill>
              <a:schemeClr val="accent4"/>
            </a:solidFill>
            <a:ln>
              <a:noFill/>
            </a:ln>
            <a:effectLst/>
          </c:spPr>
          <c:invertIfNegative val="0"/>
          <c:cat>
            <c:strRef>
              <c:f>Synthèse!$M$37:$R$37</c:f>
              <c:strCache>
                <c:ptCount val="6"/>
                <c:pt idx="0">
                  <c:v>Habitat et urbanisme</c:v>
                </c:pt>
                <c:pt idx="1">
                  <c:v>Agriculture, biodiversité et alimentation</c:v>
                </c:pt>
                <c:pt idx="2">
                  <c:v>Mobilité</c:v>
                </c:pt>
                <c:pt idx="3">
                  <c:v>Economie locale, tourisme et déchets</c:v>
                </c:pt>
                <c:pt idx="4">
                  <c:v>Production d’énergies renouvelables</c:v>
                </c:pt>
                <c:pt idx="5">
                  <c:v>Exemplarité des collectivités</c:v>
                </c:pt>
              </c:strCache>
            </c:strRef>
          </c:cat>
          <c:val>
            <c:numRef>
              <c:f>Synthèse!$M$41:$R$41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CB76-40AE-9047-505B2F9EE195}"/>
            </c:ext>
          </c:extLst>
        </c:ser>
        <c:ser>
          <c:idx val="4"/>
          <c:order val="4"/>
          <c:tx>
            <c:strRef>
              <c:f>Synthèse!$L$42</c:f>
              <c:strCache>
                <c:ptCount val="1"/>
                <c:pt idx="0">
                  <c:v>Terminée</c:v>
                </c:pt>
              </c:strCache>
            </c:strRef>
          </c:tx>
          <c:spPr>
            <a:solidFill>
              <a:schemeClr val="accent6"/>
            </a:solidFill>
            <a:ln>
              <a:noFill/>
            </a:ln>
            <a:effectLst/>
          </c:spPr>
          <c:invertIfNegative val="0"/>
          <c:cat>
            <c:strRef>
              <c:f>Synthèse!$M$37:$R$37</c:f>
              <c:strCache>
                <c:ptCount val="6"/>
                <c:pt idx="0">
                  <c:v>Habitat et urbanisme</c:v>
                </c:pt>
                <c:pt idx="1">
                  <c:v>Agriculture, biodiversité et alimentation</c:v>
                </c:pt>
                <c:pt idx="2">
                  <c:v>Mobilité</c:v>
                </c:pt>
                <c:pt idx="3">
                  <c:v>Economie locale, tourisme et déchets</c:v>
                </c:pt>
                <c:pt idx="4">
                  <c:v>Production d’énergies renouvelables</c:v>
                </c:pt>
                <c:pt idx="5">
                  <c:v>Exemplarité des collectivités</c:v>
                </c:pt>
              </c:strCache>
            </c:strRef>
          </c:cat>
          <c:val>
            <c:numRef>
              <c:f>Synthèse!$M$42:$R$42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CB76-40AE-9047-505B2F9EE195}"/>
            </c:ext>
          </c:extLst>
        </c:ser>
        <c:ser>
          <c:idx val="5"/>
          <c:order val="5"/>
          <c:tx>
            <c:strRef>
              <c:f>Synthèse!$L$43</c:f>
              <c:strCache>
                <c:ptCount val="1"/>
                <c:pt idx="0">
                  <c:v>Annulée</c:v>
                </c:pt>
              </c:strCache>
            </c:strRef>
          </c:tx>
          <c:spPr>
            <a:solidFill>
              <a:srgbClr val="C00000"/>
            </a:solidFill>
            <a:ln>
              <a:noFill/>
            </a:ln>
            <a:effectLst/>
          </c:spPr>
          <c:invertIfNegative val="0"/>
          <c:cat>
            <c:strRef>
              <c:f>Synthèse!$M$37:$R$37</c:f>
              <c:strCache>
                <c:ptCount val="6"/>
                <c:pt idx="0">
                  <c:v>Habitat et urbanisme</c:v>
                </c:pt>
                <c:pt idx="1">
                  <c:v>Agriculture, biodiversité et alimentation</c:v>
                </c:pt>
                <c:pt idx="2">
                  <c:v>Mobilité</c:v>
                </c:pt>
                <c:pt idx="3">
                  <c:v>Economie locale, tourisme et déchets</c:v>
                </c:pt>
                <c:pt idx="4">
                  <c:v>Production d’énergies renouvelables</c:v>
                </c:pt>
                <c:pt idx="5">
                  <c:v>Exemplarité des collectivités</c:v>
                </c:pt>
              </c:strCache>
            </c:strRef>
          </c:cat>
          <c:val>
            <c:numRef>
              <c:f>Synthèse!$M$43:$R$43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E1D-462D-AB30-998702CD6E88}"/>
            </c:ext>
          </c:extLst>
        </c:ser>
        <c:dLbls>
          <c:showLegendKey val="0"/>
          <c:showVal val="0"/>
          <c:showCatName val="0"/>
          <c:showSerName val="0"/>
          <c:showPercent val="0"/>
          <c:showBubbleSize val="0"/>
        </c:dLbls>
        <c:gapWidth val="150"/>
        <c:overlap val="100"/>
        <c:axId val="590581736"/>
        <c:axId val="590580752"/>
      </c:barChart>
      <c:catAx>
        <c:axId val="590581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0580752"/>
        <c:crosses val="autoZero"/>
        <c:auto val="1"/>
        <c:lblAlgn val="ctr"/>
        <c:lblOffset val="100"/>
        <c:noMultiLvlLbl val="0"/>
      </c:catAx>
      <c:valAx>
        <c:axId val="590580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0581736"/>
        <c:crosses val="autoZero"/>
        <c:crossBetween val="between"/>
      </c:valAx>
      <c:spPr>
        <a:noFill/>
        <a:ln>
          <a:noFill/>
        </a:ln>
        <a:effectLst/>
      </c:spPr>
    </c:plotArea>
    <c:legend>
      <c:legendPos val="b"/>
      <c:layout>
        <c:manualLayout>
          <c:xMode val="edge"/>
          <c:yMode val="edge"/>
          <c:x val="7.3903017077349031E-2"/>
          <c:y val="0.92413868920583431"/>
          <c:w val="0.84229014524543"/>
          <c:h val="5.596336480011573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fr-FR" sz="1200" b="0"/>
              <a:t>Niveau d'avancement</a:t>
            </a:r>
            <a:r>
              <a:rPr lang="fr-FR" sz="1200" b="0" baseline="0"/>
              <a:t> des </a:t>
            </a:r>
            <a:r>
              <a:rPr lang="fr-FR" sz="1200" b="1" baseline="0"/>
              <a:t>mesures</a:t>
            </a:r>
            <a:r>
              <a:rPr lang="fr-FR" sz="1200" b="0" baseline="0"/>
              <a:t> par thématiques pour l'année sélectionnée</a:t>
            </a:r>
            <a:endParaRPr lang="fr-FR" sz="1200" b="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Synthèse!$L$48</c:f>
              <c:strCache>
                <c:ptCount val="1"/>
                <c:pt idx="0">
                  <c:v>Non-démarrée</c:v>
                </c:pt>
              </c:strCache>
            </c:strRef>
          </c:tx>
          <c:spPr>
            <a:solidFill>
              <a:schemeClr val="bg1">
                <a:lumMod val="65000"/>
              </a:schemeClr>
            </a:solidFill>
            <a:ln>
              <a:noFill/>
            </a:ln>
            <a:effectLst/>
          </c:spPr>
          <c:invertIfNegative val="0"/>
          <c:cat>
            <c:strRef>
              <c:f>Synthèse!$M$47:$R$47</c:f>
              <c:strCache>
                <c:ptCount val="6"/>
                <c:pt idx="0">
                  <c:v>Habitat et urbanisme</c:v>
                </c:pt>
                <c:pt idx="1">
                  <c:v>Agriculture, biodiversité et alimentation</c:v>
                </c:pt>
                <c:pt idx="2">
                  <c:v>Mobilité</c:v>
                </c:pt>
                <c:pt idx="3">
                  <c:v>Economie locale, tourisme et déchets</c:v>
                </c:pt>
                <c:pt idx="4">
                  <c:v>Production d’énergies renouvelables</c:v>
                </c:pt>
                <c:pt idx="5">
                  <c:v>Exemplarité des collectivités</c:v>
                </c:pt>
              </c:strCache>
            </c:strRef>
          </c:cat>
          <c:val>
            <c:numRef>
              <c:f>Synthèse!$M$48:$R$48</c:f>
              <c:numCache>
                <c:formatCode>General</c:formatCode>
                <c:ptCount val="6"/>
                <c:pt idx="0">
                  <c:v>20</c:v>
                </c:pt>
                <c:pt idx="1">
                  <c:v>19</c:v>
                </c:pt>
                <c:pt idx="2">
                  <c:v>20</c:v>
                </c:pt>
                <c:pt idx="3">
                  <c:v>16</c:v>
                </c:pt>
                <c:pt idx="4">
                  <c:v>13</c:v>
                </c:pt>
                <c:pt idx="5">
                  <c:v>13</c:v>
                </c:pt>
              </c:numCache>
            </c:numRef>
          </c:val>
          <c:extLst>
            <c:ext xmlns:c16="http://schemas.microsoft.com/office/drawing/2014/chart" uri="{C3380CC4-5D6E-409C-BE32-E72D297353CC}">
              <c16:uniqueId val="{00000000-B968-40B1-9AD2-FD8D5B982A77}"/>
            </c:ext>
          </c:extLst>
        </c:ser>
        <c:ser>
          <c:idx val="1"/>
          <c:order val="1"/>
          <c:tx>
            <c:strRef>
              <c:f>Synthèse!$L$49</c:f>
              <c:strCache>
                <c:ptCount val="1"/>
                <c:pt idx="0">
                  <c:v>Démarrage</c:v>
                </c:pt>
              </c:strCache>
            </c:strRef>
          </c:tx>
          <c:spPr>
            <a:solidFill>
              <a:schemeClr val="accent1"/>
            </a:solidFill>
            <a:ln>
              <a:noFill/>
            </a:ln>
            <a:effectLst/>
          </c:spPr>
          <c:invertIfNegative val="0"/>
          <c:cat>
            <c:strRef>
              <c:f>Synthèse!$M$47:$R$47</c:f>
              <c:strCache>
                <c:ptCount val="6"/>
                <c:pt idx="0">
                  <c:v>Habitat et urbanisme</c:v>
                </c:pt>
                <c:pt idx="1">
                  <c:v>Agriculture, biodiversité et alimentation</c:v>
                </c:pt>
                <c:pt idx="2">
                  <c:v>Mobilité</c:v>
                </c:pt>
                <c:pt idx="3">
                  <c:v>Economie locale, tourisme et déchets</c:v>
                </c:pt>
                <c:pt idx="4">
                  <c:v>Production d’énergies renouvelables</c:v>
                </c:pt>
                <c:pt idx="5">
                  <c:v>Exemplarité des collectivités</c:v>
                </c:pt>
              </c:strCache>
            </c:strRef>
          </c:cat>
          <c:val>
            <c:numRef>
              <c:f>Synthèse!$M$49:$R$49</c:f>
              <c:numCache>
                <c:formatCode>General</c:formatCode>
                <c:ptCount val="6"/>
                <c:pt idx="0">
                  <c:v>1</c:v>
                </c:pt>
                <c:pt idx="1">
                  <c:v>0</c:v>
                </c:pt>
                <c:pt idx="2">
                  <c:v>4</c:v>
                </c:pt>
                <c:pt idx="3">
                  <c:v>2</c:v>
                </c:pt>
                <c:pt idx="4">
                  <c:v>0</c:v>
                </c:pt>
                <c:pt idx="5">
                  <c:v>0</c:v>
                </c:pt>
              </c:numCache>
            </c:numRef>
          </c:val>
          <c:extLst>
            <c:ext xmlns:c16="http://schemas.microsoft.com/office/drawing/2014/chart" uri="{C3380CC4-5D6E-409C-BE32-E72D297353CC}">
              <c16:uniqueId val="{00000001-B968-40B1-9AD2-FD8D5B982A77}"/>
            </c:ext>
          </c:extLst>
        </c:ser>
        <c:ser>
          <c:idx val="2"/>
          <c:order val="2"/>
          <c:tx>
            <c:strRef>
              <c:f>Synthèse!$L$50</c:f>
              <c:strCache>
                <c:ptCount val="1"/>
                <c:pt idx="0">
                  <c:v>En cours</c:v>
                </c:pt>
              </c:strCache>
            </c:strRef>
          </c:tx>
          <c:spPr>
            <a:solidFill>
              <a:schemeClr val="accent5"/>
            </a:solidFill>
            <a:ln>
              <a:noFill/>
            </a:ln>
            <a:effectLst/>
          </c:spPr>
          <c:invertIfNegative val="0"/>
          <c:cat>
            <c:strRef>
              <c:f>Synthèse!$M$47:$R$47</c:f>
              <c:strCache>
                <c:ptCount val="6"/>
                <c:pt idx="0">
                  <c:v>Habitat et urbanisme</c:v>
                </c:pt>
                <c:pt idx="1">
                  <c:v>Agriculture, biodiversité et alimentation</c:v>
                </c:pt>
                <c:pt idx="2">
                  <c:v>Mobilité</c:v>
                </c:pt>
                <c:pt idx="3">
                  <c:v>Economie locale, tourisme et déchets</c:v>
                </c:pt>
                <c:pt idx="4">
                  <c:v>Production d’énergies renouvelables</c:v>
                </c:pt>
                <c:pt idx="5">
                  <c:v>Exemplarité des collectivités</c:v>
                </c:pt>
              </c:strCache>
            </c:strRef>
          </c:cat>
          <c:val>
            <c:numRef>
              <c:f>Synthèse!$M$50:$R$50</c:f>
              <c:numCache>
                <c:formatCode>General</c:formatCode>
                <c:ptCount val="6"/>
                <c:pt idx="0">
                  <c:v>1</c:v>
                </c:pt>
                <c:pt idx="1">
                  <c:v>0</c:v>
                </c:pt>
                <c:pt idx="2">
                  <c:v>1</c:v>
                </c:pt>
                <c:pt idx="3">
                  <c:v>3</c:v>
                </c:pt>
                <c:pt idx="4">
                  <c:v>0</c:v>
                </c:pt>
                <c:pt idx="5">
                  <c:v>1</c:v>
                </c:pt>
              </c:numCache>
            </c:numRef>
          </c:val>
          <c:extLst>
            <c:ext xmlns:c16="http://schemas.microsoft.com/office/drawing/2014/chart" uri="{C3380CC4-5D6E-409C-BE32-E72D297353CC}">
              <c16:uniqueId val="{00000002-B968-40B1-9AD2-FD8D5B982A77}"/>
            </c:ext>
          </c:extLst>
        </c:ser>
        <c:ser>
          <c:idx val="3"/>
          <c:order val="3"/>
          <c:tx>
            <c:strRef>
              <c:f>Synthèse!$L$51</c:f>
              <c:strCache>
                <c:ptCount val="1"/>
                <c:pt idx="0">
                  <c:v>En pause</c:v>
                </c:pt>
              </c:strCache>
            </c:strRef>
          </c:tx>
          <c:spPr>
            <a:solidFill>
              <a:schemeClr val="accent4"/>
            </a:solidFill>
            <a:ln>
              <a:noFill/>
            </a:ln>
            <a:effectLst/>
          </c:spPr>
          <c:invertIfNegative val="0"/>
          <c:cat>
            <c:strRef>
              <c:f>Synthèse!$M$47:$R$47</c:f>
              <c:strCache>
                <c:ptCount val="6"/>
                <c:pt idx="0">
                  <c:v>Habitat et urbanisme</c:v>
                </c:pt>
                <c:pt idx="1">
                  <c:v>Agriculture, biodiversité et alimentation</c:v>
                </c:pt>
                <c:pt idx="2">
                  <c:v>Mobilité</c:v>
                </c:pt>
                <c:pt idx="3">
                  <c:v>Economie locale, tourisme et déchets</c:v>
                </c:pt>
                <c:pt idx="4">
                  <c:v>Production d’énergies renouvelables</c:v>
                </c:pt>
                <c:pt idx="5">
                  <c:v>Exemplarité des collectivités</c:v>
                </c:pt>
              </c:strCache>
            </c:strRef>
          </c:cat>
          <c:val>
            <c:numRef>
              <c:f>Synthèse!$M$51:$R$51</c:f>
              <c:numCache>
                <c:formatCode>General</c:formatCode>
                <c:ptCount val="6"/>
                <c:pt idx="0">
                  <c:v>0</c:v>
                </c:pt>
                <c:pt idx="1">
                  <c:v>0</c:v>
                </c:pt>
                <c:pt idx="2">
                  <c:v>0</c:v>
                </c:pt>
                <c:pt idx="3">
                  <c:v>0</c:v>
                </c:pt>
                <c:pt idx="4">
                  <c:v>1</c:v>
                </c:pt>
                <c:pt idx="5">
                  <c:v>0</c:v>
                </c:pt>
              </c:numCache>
            </c:numRef>
          </c:val>
          <c:extLst>
            <c:ext xmlns:c16="http://schemas.microsoft.com/office/drawing/2014/chart" uri="{C3380CC4-5D6E-409C-BE32-E72D297353CC}">
              <c16:uniqueId val="{00000003-B968-40B1-9AD2-FD8D5B982A77}"/>
            </c:ext>
          </c:extLst>
        </c:ser>
        <c:ser>
          <c:idx val="4"/>
          <c:order val="4"/>
          <c:tx>
            <c:strRef>
              <c:f>Synthèse!$L$52</c:f>
              <c:strCache>
                <c:ptCount val="1"/>
                <c:pt idx="0">
                  <c:v>Terminée</c:v>
                </c:pt>
              </c:strCache>
            </c:strRef>
          </c:tx>
          <c:spPr>
            <a:solidFill>
              <a:schemeClr val="accent6"/>
            </a:solidFill>
            <a:ln>
              <a:noFill/>
            </a:ln>
            <a:effectLst/>
          </c:spPr>
          <c:invertIfNegative val="0"/>
          <c:cat>
            <c:strRef>
              <c:f>Synthèse!$M$47:$R$47</c:f>
              <c:strCache>
                <c:ptCount val="6"/>
                <c:pt idx="0">
                  <c:v>Habitat et urbanisme</c:v>
                </c:pt>
                <c:pt idx="1">
                  <c:v>Agriculture, biodiversité et alimentation</c:v>
                </c:pt>
                <c:pt idx="2">
                  <c:v>Mobilité</c:v>
                </c:pt>
                <c:pt idx="3">
                  <c:v>Economie locale, tourisme et déchets</c:v>
                </c:pt>
                <c:pt idx="4">
                  <c:v>Production d’énergies renouvelables</c:v>
                </c:pt>
                <c:pt idx="5">
                  <c:v>Exemplarité des collectivités</c:v>
                </c:pt>
              </c:strCache>
            </c:strRef>
          </c:cat>
          <c:val>
            <c:numRef>
              <c:f>Synthèse!$M$52:$R$52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B968-40B1-9AD2-FD8D5B982A77}"/>
            </c:ext>
          </c:extLst>
        </c:ser>
        <c:ser>
          <c:idx val="5"/>
          <c:order val="5"/>
          <c:tx>
            <c:strRef>
              <c:f>Synthèse!$L$53</c:f>
              <c:strCache>
                <c:ptCount val="1"/>
                <c:pt idx="0">
                  <c:v>Annulée</c:v>
                </c:pt>
              </c:strCache>
            </c:strRef>
          </c:tx>
          <c:spPr>
            <a:solidFill>
              <a:srgbClr val="C00000"/>
            </a:solidFill>
            <a:ln>
              <a:noFill/>
            </a:ln>
            <a:effectLst/>
          </c:spPr>
          <c:invertIfNegative val="0"/>
          <c:cat>
            <c:strRef>
              <c:f>Synthèse!$M$47:$R$47</c:f>
              <c:strCache>
                <c:ptCount val="6"/>
                <c:pt idx="0">
                  <c:v>Habitat et urbanisme</c:v>
                </c:pt>
                <c:pt idx="1">
                  <c:v>Agriculture, biodiversité et alimentation</c:v>
                </c:pt>
                <c:pt idx="2">
                  <c:v>Mobilité</c:v>
                </c:pt>
                <c:pt idx="3">
                  <c:v>Economie locale, tourisme et déchets</c:v>
                </c:pt>
                <c:pt idx="4">
                  <c:v>Production d’énergies renouvelables</c:v>
                </c:pt>
                <c:pt idx="5">
                  <c:v>Exemplarité des collectivités</c:v>
                </c:pt>
              </c:strCache>
            </c:strRef>
          </c:cat>
          <c:val>
            <c:numRef>
              <c:f>Synthèse!$M$53:$R$53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549-451A-BFE4-160BB11CE28D}"/>
            </c:ext>
          </c:extLst>
        </c:ser>
        <c:dLbls>
          <c:showLegendKey val="0"/>
          <c:showVal val="0"/>
          <c:showCatName val="0"/>
          <c:showSerName val="0"/>
          <c:showPercent val="0"/>
          <c:showBubbleSize val="0"/>
        </c:dLbls>
        <c:gapWidth val="150"/>
        <c:overlap val="100"/>
        <c:axId val="738745552"/>
        <c:axId val="738745880"/>
      </c:barChart>
      <c:catAx>
        <c:axId val="73874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8745880"/>
        <c:crosses val="autoZero"/>
        <c:auto val="1"/>
        <c:lblAlgn val="ctr"/>
        <c:lblOffset val="100"/>
        <c:noMultiLvlLbl val="0"/>
      </c:catAx>
      <c:valAx>
        <c:axId val="738745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8745552"/>
        <c:crosses val="autoZero"/>
        <c:crossBetween val="between"/>
      </c:valAx>
      <c:spPr>
        <a:noFill/>
        <a:ln>
          <a:noFill/>
        </a:ln>
        <a:effectLst/>
      </c:spPr>
    </c:plotArea>
    <c:legend>
      <c:legendPos val="b"/>
      <c:layout>
        <c:manualLayout>
          <c:xMode val="edge"/>
          <c:yMode val="edge"/>
          <c:x val="0.10891389125182088"/>
          <c:y val="0.92429154766939958"/>
          <c:w val="0.80021100675631973"/>
          <c:h val="5.58506001527647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du niveau</a:t>
            </a:r>
            <a:r>
              <a:rPr lang="fr-FR" baseline="0"/>
              <a:t> d'avancement des </a:t>
            </a:r>
            <a:r>
              <a:rPr lang="fr-FR" b="1" baseline="0"/>
              <a:t>actions</a:t>
            </a:r>
            <a:endParaRPr lang="fr-FR"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Synthèse!$L$59</c:f>
              <c:strCache>
                <c:ptCount val="1"/>
                <c:pt idx="0">
                  <c:v>Non-démarrée</c:v>
                </c:pt>
              </c:strCache>
            </c:strRef>
          </c:tx>
          <c:spPr>
            <a:solidFill>
              <a:schemeClr val="bg1">
                <a:lumMod val="65000"/>
              </a:schemeClr>
            </a:solidFill>
            <a:ln>
              <a:noFill/>
            </a:ln>
            <a:effectLst/>
          </c:spPr>
          <c:invertIfNegative val="0"/>
          <c:cat>
            <c:numRef>
              <c:f>Synthèse!$M$58:$S$58</c:f>
              <c:numCache>
                <c:formatCode>General</c:formatCode>
                <c:ptCount val="7"/>
                <c:pt idx="0">
                  <c:v>2022</c:v>
                </c:pt>
                <c:pt idx="1">
                  <c:v>2023</c:v>
                </c:pt>
                <c:pt idx="2">
                  <c:v>2024</c:v>
                </c:pt>
                <c:pt idx="3">
                  <c:v>2025</c:v>
                </c:pt>
                <c:pt idx="4">
                  <c:v>2026</c:v>
                </c:pt>
                <c:pt idx="5">
                  <c:v>2027</c:v>
                </c:pt>
                <c:pt idx="6">
                  <c:v>2028</c:v>
                </c:pt>
              </c:numCache>
            </c:numRef>
          </c:cat>
          <c:val>
            <c:numRef>
              <c:f>Synthèse!$M$59:$S$59</c:f>
              <c:numCache>
                <c:formatCode>General</c:formatCode>
                <c:ptCount val="7"/>
                <c:pt idx="0">
                  <c:v>31</c:v>
                </c:pt>
                <c:pt idx="1">
                  <c:v>0</c:v>
                </c:pt>
                <c:pt idx="2">
                  <c:v>0</c:v>
                </c:pt>
                <c:pt idx="3">
                  <c:v>0</c:v>
                </c:pt>
                <c:pt idx="4">
                  <c:v>0</c:v>
                </c:pt>
                <c:pt idx="5">
                  <c:v>0</c:v>
                </c:pt>
                <c:pt idx="6">
                  <c:v>0</c:v>
                </c:pt>
              </c:numCache>
            </c:numRef>
          </c:val>
          <c:extLst>
            <c:ext xmlns:c16="http://schemas.microsoft.com/office/drawing/2014/chart" uri="{C3380CC4-5D6E-409C-BE32-E72D297353CC}">
              <c16:uniqueId val="{00000000-1D62-481D-8FDE-1849835FAA09}"/>
            </c:ext>
          </c:extLst>
        </c:ser>
        <c:ser>
          <c:idx val="1"/>
          <c:order val="1"/>
          <c:tx>
            <c:strRef>
              <c:f>Synthèse!$L$60</c:f>
              <c:strCache>
                <c:ptCount val="1"/>
                <c:pt idx="0">
                  <c:v>Démarrage</c:v>
                </c:pt>
              </c:strCache>
            </c:strRef>
          </c:tx>
          <c:spPr>
            <a:solidFill>
              <a:schemeClr val="accent1"/>
            </a:solidFill>
            <a:ln>
              <a:noFill/>
            </a:ln>
            <a:effectLst/>
          </c:spPr>
          <c:invertIfNegative val="0"/>
          <c:cat>
            <c:numRef>
              <c:f>Synthèse!$M$58:$S$58</c:f>
              <c:numCache>
                <c:formatCode>General</c:formatCode>
                <c:ptCount val="7"/>
                <c:pt idx="0">
                  <c:v>2022</c:v>
                </c:pt>
                <c:pt idx="1">
                  <c:v>2023</c:v>
                </c:pt>
                <c:pt idx="2">
                  <c:v>2024</c:v>
                </c:pt>
                <c:pt idx="3">
                  <c:v>2025</c:v>
                </c:pt>
                <c:pt idx="4">
                  <c:v>2026</c:v>
                </c:pt>
                <c:pt idx="5">
                  <c:v>2027</c:v>
                </c:pt>
                <c:pt idx="6">
                  <c:v>2028</c:v>
                </c:pt>
              </c:numCache>
            </c:numRef>
          </c:cat>
          <c:val>
            <c:numRef>
              <c:f>Synthèse!$M$60:$S$60</c:f>
              <c:numCache>
                <c:formatCode>General</c:formatCode>
                <c:ptCount val="7"/>
                <c:pt idx="0">
                  <c:v>6</c:v>
                </c:pt>
                <c:pt idx="1">
                  <c:v>0</c:v>
                </c:pt>
                <c:pt idx="2">
                  <c:v>0</c:v>
                </c:pt>
                <c:pt idx="3">
                  <c:v>0</c:v>
                </c:pt>
                <c:pt idx="4">
                  <c:v>0</c:v>
                </c:pt>
                <c:pt idx="5">
                  <c:v>0</c:v>
                </c:pt>
                <c:pt idx="6">
                  <c:v>0</c:v>
                </c:pt>
              </c:numCache>
            </c:numRef>
          </c:val>
          <c:extLst>
            <c:ext xmlns:c16="http://schemas.microsoft.com/office/drawing/2014/chart" uri="{C3380CC4-5D6E-409C-BE32-E72D297353CC}">
              <c16:uniqueId val="{00000001-1D62-481D-8FDE-1849835FAA09}"/>
            </c:ext>
          </c:extLst>
        </c:ser>
        <c:ser>
          <c:idx val="2"/>
          <c:order val="2"/>
          <c:tx>
            <c:strRef>
              <c:f>Synthèse!$L$61</c:f>
              <c:strCache>
                <c:ptCount val="1"/>
                <c:pt idx="0">
                  <c:v>En cours</c:v>
                </c:pt>
              </c:strCache>
            </c:strRef>
          </c:tx>
          <c:spPr>
            <a:solidFill>
              <a:schemeClr val="accent5"/>
            </a:solidFill>
            <a:ln>
              <a:noFill/>
            </a:ln>
            <a:effectLst/>
          </c:spPr>
          <c:invertIfNegative val="0"/>
          <c:cat>
            <c:numRef>
              <c:f>Synthèse!$M$58:$S$58</c:f>
              <c:numCache>
                <c:formatCode>General</c:formatCode>
                <c:ptCount val="7"/>
                <c:pt idx="0">
                  <c:v>2022</c:v>
                </c:pt>
                <c:pt idx="1">
                  <c:v>2023</c:v>
                </c:pt>
                <c:pt idx="2">
                  <c:v>2024</c:v>
                </c:pt>
                <c:pt idx="3">
                  <c:v>2025</c:v>
                </c:pt>
                <c:pt idx="4">
                  <c:v>2026</c:v>
                </c:pt>
                <c:pt idx="5">
                  <c:v>2027</c:v>
                </c:pt>
                <c:pt idx="6">
                  <c:v>2028</c:v>
                </c:pt>
              </c:numCache>
            </c:numRef>
          </c:cat>
          <c:val>
            <c:numRef>
              <c:f>Synthèse!$M$61:$S$61</c:f>
              <c:numCache>
                <c:formatCode>General</c:formatCode>
                <c:ptCount val="7"/>
                <c:pt idx="0">
                  <c:v>5</c:v>
                </c:pt>
                <c:pt idx="1">
                  <c:v>0</c:v>
                </c:pt>
                <c:pt idx="2">
                  <c:v>0</c:v>
                </c:pt>
                <c:pt idx="3">
                  <c:v>0</c:v>
                </c:pt>
                <c:pt idx="4">
                  <c:v>0</c:v>
                </c:pt>
                <c:pt idx="5">
                  <c:v>0</c:v>
                </c:pt>
                <c:pt idx="6">
                  <c:v>0</c:v>
                </c:pt>
              </c:numCache>
            </c:numRef>
          </c:val>
          <c:extLst>
            <c:ext xmlns:c16="http://schemas.microsoft.com/office/drawing/2014/chart" uri="{C3380CC4-5D6E-409C-BE32-E72D297353CC}">
              <c16:uniqueId val="{00000002-1D62-481D-8FDE-1849835FAA09}"/>
            </c:ext>
          </c:extLst>
        </c:ser>
        <c:ser>
          <c:idx val="3"/>
          <c:order val="3"/>
          <c:tx>
            <c:strRef>
              <c:f>Synthèse!$L$62</c:f>
              <c:strCache>
                <c:ptCount val="1"/>
                <c:pt idx="0">
                  <c:v>En pause</c:v>
                </c:pt>
              </c:strCache>
            </c:strRef>
          </c:tx>
          <c:spPr>
            <a:solidFill>
              <a:schemeClr val="accent4"/>
            </a:solidFill>
            <a:ln>
              <a:noFill/>
            </a:ln>
            <a:effectLst/>
          </c:spPr>
          <c:invertIfNegative val="0"/>
          <c:cat>
            <c:numRef>
              <c:f>Synthèse!$M$58:$S$58</c:f>
              <c:numCache>
                <c:formatCode>General</c:formatCode>
                <c:ptCount val="7"/>
                <c:pt idx="0">
                  <c:v>2022</c:v>
                </c:pt>
                <c:pt idx="1">
                  <c:v>2023</c:v>
                </c:pt>
                <c:pt idx="2">
                  <c:v>2024</c:v>
                </c:pt>
                <c:pt idx="3">
                  <c:v>2025</c:v>
                </c:pt>
                <c:pt idx="4">
                  <c:v>2026</c:v>
                </c:pt>
                <c:pt idx="5">
                  <c:v>2027</c:v>
                </c:pt>
                <c:pt idx="6">
                  <c:v>2028</c:v>
                </c:pt>
              </c:numCache>
            </c:numRef>
          </c:cat>
          <c:val>
            <c:numRef>
              <c:f>Synthèse!$M$62:$S$62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1D62-481D-8FDE-1849835FAA09}"/>
            </c:ext>
          </c:extLst>
        </c:ser>
        <c:ser>
          <c:idx val="4"/>
          <c:order val="4"/>
          <c:tx>
            <c:strRef>
              <c:f>Synthèse!$L$63</c:f>
              <c:strCache>
                <c:ptCount val="1"/>
                <c:pt idx="0">
                  <c:v>Terminée</c:v>
                </c:pt>
              </c:strCache>
            </c:strRef>
          </c:tx>
          <c:spPr>
            <a:solidFill>
              <a:schemeClr val="accent6"/>
            </a:solidFill>
            <a:ln>
              <a:noFill/>
            </a:ln>
            <a:effectLst/>
          </c:spPr>
          <c:invertIfNegative val="0"/>
          <c:cat>
            <c:numRef>
              <c:f>Synthèse!$M$58:$S$58</c:f>
              <c:numCache>
                <c:formatCode>General</c:formatCode>
                <c:ptCount val="7"/>
                <c:pt idx="0">
                  <c:v>2022</c:v>
                </c:pt>
                <c:pt idx="1">
                  <c:v>2023</c:v>
                </c:pt>
                <c:pt idx="2">
                  <c:v>2024</c:v>
                </c:pt>
                <c:pt idx="3">
                  <c:v>2025</c:v>
                </c:pt>
                <c:pt idx="4">
                  <c:v>2026</c:v>
                </c:pt>
                <c:pt idx="5">
                  <c:v>2027</c:v>
                </c:pt>
                <c:pt idx="6">
                  <c:v>2028</c:v>
                </c:pt>
              </c:numCache>
            </c:numRef>
          </c:cat>
          <c:val>
            <c:numRef>
              <c:f>Synthèse!$M$63:$S$63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1D62-481D-8FDE-1849835FAA09}"/>
            </c:ext>
          </c:extLst>
        </c:ser>
        <c:ser>
          <c:idx val="5"/>
          <c:order val="5"/>
          <c:tx>
            <c:strRef>
              <c:f>Synthèse!$L$64</c:f>
              <c:strCache>
                <c:ptCount val="1"/>
                <c:pt idx="0">
                  <c:v>Annulée</c:v>
                </c:pt>
              </c:strCache>
            </c:strRef>
          </c:tx>
          <c:spPr>
            <a:solidFill>
              <a:srgbClr val="C00000"/>
            </a:solidFill>
            <a:ln>
              <a:noFill/>
            </a:ln>
            <a:effectLst/>
          </c:spPr>
          <c:invertIfNegative val="0"/>
          <c:cat>
            <c:numRef>
              <c:f>Synthèse!$M$58:$S$58</c:f>
              <c:numCache>
                <c:formatCode>General</c:formatCode>
                <c:ptCount val="7"/>
                <c:pt idx="0">
                  <c:v>2022</c:v>
                </c:pt>
                <c:pt idx="1">
                  <c:v>2023</c:v>
                </c:pt>
                <c:pt idx="2">
                  <c:v>2024</c:v>
                </c:pt>
                <c:pt idx="3">
                  <c:v>2025</c:v>
                </c:pt>
                <c:pt idx="4">
                  <c:v>2026</c:v>
                </c:pt>
                <c:pt idx="5">
                  <c:v>2027</c:v>
                </c:pt>
                <c:pt idx="6">
                  <c:v>2028</c:v>
                </c:pt>
              </c:numCache>
            </c:numRef>
          </c:cat>
          <c:val>
            <c:numRef>
              <c:f>Synthèse!$M$64:$S$64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743-44B8-911C-9018A4A026C8}"/>
            </c:ext>
          </c:extLst>
        </c:ser>
        <c:dLbls>
          <c:showLegendKey val="0"/>
          <c:showVal val="0"/>
          <c:showCatName val="0"/>
          <c:showSerName val="0"/>
          <c:showPercent val="0"/>
          <c:showBubbleSize val="0"/>
        </c:dLbls>
        <c:gapWidth val="150"/>
        <c:overlap val="100"/>
        <c:axId val="744183816"/>
        <c:axId val="744184144"/>
      </c:barChart>
      <c:catAx>
        <c:axId val="744183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44184144"/>
        <c:crosses val="autoZero"/>
        <c:auto val="1"/>
        <c:lblAlgn val="ctr"/>
        <c:lblOffset val="100"/>
        <c:noMultiLvlLbl val="0"/>
      </c:catAx>
      <c:valAx>
        <c:axId val="744184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44183816"/>
        <c:crosses val="autoZero"/>
        <c:crossBetween val="between"/>
      </c:valAx>
      <c:spPr>
        <a:noFill/>
        <a:ln>
          <a:noFill/>
        </a:ln>
        <a:effectLst/>
      </c:spPr>
    </c:plotArea>
    <c:legend>
      <c:legendPos val="b"/>
      <c:layout>
        <c:manualLayout>
          <c:xMode val="edge"/>
          <c:yMode val="edge"/>
          <c:x val="0.108244750656168"/>
          <c:y val="0.89409667541557303"/>
          <c:w val="0.75597825409876918"/>
          <c:h val="6.776530137305097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du niveau d'avancement des </a:t>
            </a:r>
            <a:r>
              <a:rPr lang="fr-FR" b="1"/>
              <a:t>mesures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Synthèse!$L$69</c:f>
              <c:strCache>
                <c:ptCount val="1"/>
                <c:pt idx="0">
                  <c:v>Non-démarrée</c:v>
                </c:pt>
              </c:strCache>
            </c:strRef>
          </c:tx>
          <c:spPr>
            <a:solidFill>
              <a:schemeClr val="bg1">
                <a:lumMod val="65000"/>
              </a:schemeClr>
            </a:solidFill>
            <a:ln>
              <a:noFill/>
            </a:ln>
            <a:effectLst/>
          </c:spPr>
          <c:invertIfNegative val="0"/>
          <c:cat>
            <c:numRef>
              <c:f>Synthèse!$M$68:$S$68</c:f>
              <c:numCache>
                <c:formatCode>General</c:formatCode>
                <c:ptCount val="7"/>
                <c:pt idx="0">
                  <c:v>2022</c:v>
                </c:pt>
                <c:pt idx="1">
                  <c:v>2023</c:v>
                </c:pt>
                <c:pt idx="2">
                  <c:v>2024</c:v>
                </c:pt>
                <c:pt idx="3">
                  <c:v>2025</c:v>
                </c:pt>
                <c:pt idx="4">
                  <c:v>2026</c:v>
                </c:pt>
                <c:pt idx="5">
                  <c:v>2027</c:v>
                </c:pt>
                <c:pt idx="6">
                  <c:v>2028</c:v>
                </c:pt>
              </c:numCache>
            </c:numRef>
          </c:cat>
          <c:val>
            <c:numRef>
              <c:f>Synthèse!$M$69:$S$69</c:f>
              <c:numCache>
                <c:formatCode>General</c:formatCode>
                <c:ptCount val="7"/>
                <c:pt idx="0">
                  <c:v>101</c:v>
                </c:pt>
                <c:pt idx="1">
                  <c:v>0</c:v>
                </c:pt>
                <c:pt idx="2">
                  <c:v>0</c:v>
                </c:pt>
                <c:pt idx="3">
                  <c:v>0</c:v>
                </c:pt>
                <c:pt idx="4">
                  <c:v>0</c:v>
                </c:pt>
                <c:pt idx="5">
                  <c:v>0</c:v>
                </c:pt>
                <c:pt idx="6">
                  <c:v>0</c:v>
                </c:pt>
              </c:numCache>
            </c:numRef>
          </c:val>
          <c:extLst>
            <c:ext xmlns:c16="http://schemas.microsoft.com/office/drawing/2014/chart" uri="{C3380CC4-5D6E-409C-BE32-E72D297353CC}">
              <c16:uniqueId val="{00000000-9D7B-481F-BC6B-B6B550655ADB}"/>
            </c:ext>
          </c:extLst>
        </c:ser>
        <c:ser>
          <c:idx val="1"/>
          <c:order val="1"/>
          <c:tx>
            <c:strRef>
              <c:f>Synthèse!$L$70</c:f>
              <c:strCache>
                <c:ptCount val="1"/>
                <c:pt idx="0">
                  <c:v>Démarrage</c:v>
                </c:pt>
              </c:strCache>
            </c:strRef>
          </c:tx>
          <c:spPr>
            <a:solidFill>
              <a:schemeClr val="accent1"/>
            </a:solidFill>
            <a:ln>
              <a:noFill/>
            </a:ln>
            <a:effectLst/>
          </c:spPr>
          <c:invertIfNegative val="0"/>
          <c:cat>
            <c:numRef>
              <c:f>Synthèse!$M$68:$S$68</c:f>
              <c:numCache>
                <c:formatCode>General</c:formatCode>
                <c:ptCount val="7"/>
                <c:pt idx="0">
                  <c:v>2022</c:v>
                </c:pt>
                <c:pt idx="1">
                  <c:v>2023</c:v>
                </c:pt>
                <c:pt idx="2">
                  <c:v>2024</c:v>
                </c:pt>
                <c:pt idx="3">
                  <c:v>2025</c:v>
                </c:pt>
                <c:pt idx="4">
                  <c:v>2026</c:v>
                </c:pt>
                <c:pt idx="5">
                  <c:v>2027</c:v>
                </c:pt>
                <c:pt idx="6">
                  <c:v>2028</c:v>
                </c:pt>
              </c:numCache>
            </c:numRef>
          </c:cat>
          <c:val>
            <c:numRef>
              <c:f>Synthèse!$M$70:$S$70</c:f>
              <c:numCache>
                <c:formatCode>General</c:formatCode>
                <c:ptCount val="7"/>
                <c:pt idx="0">
                  <c:v>7</c:v>
                </c:pt>
                <c:pt idx="1">
                  <c:v>0</c:v>
                </c:pt>
                <c:pt idx="2">
                  <c:v>0</c:v>
                </c:pt>
                <c:pt idx="3">
                  <c:v>0</c:v>
                </c:pt>
                <c:pt idx="4">
                  <c:v>0</c:v>
                </c:pt>
                <c:pt idx="5">
                  <c:v>0</c:v>
                </c:pt>
                <c:pt idx="6">
                  <c:v>0</c:v>
                </c:pt>
              </c:numCache>
            </c:numRef>
          </c:val>
          <c:extLst>
            <c:ext xmlns:c16="http://schemas.microsoft.com/office/drawing/2014/chart" uri="{C3380CC4-5D6E-409C-BE32-E72D297353CC}">
              <c16:uniqueId val="{00000001-9D7B-481F-BC6B-B6B550655ADB}"/>
            </c:ext>
          </c:extLst>
        </c:ser>
        <c:ser>
          <c:idx val="2"/>
          <c:order val="2"/>
          <c:tx>
            <c:strRef>
              <c:f>Synthèse!$L$71</c:f>
              <c:strCache>
                <c:ptCount val="1"/>
                <c:pt idx="0">
                  <c:v>En cours</c:v>
                </c:pt>
              </c:strCache>
            </c:strRef>
          </c:tx>
          <c:spPr>
            <a:solidFill>
              <a:schemeClr val="accent5"/>
            </a:solidFill>
            <a:ln>
              <a:noFill/>
            </a:ln>
            <a:effectLst/>
          </c:spPr>
          <c:invertIfNegative val="0"/>
          <c:cat>
            <c:numRef>
              <c:f>Synthèse!$M$68:$S$68</c:f>
              <c:numCache>
                <c:formatCode>General</c:formatCode>
                <c:ptCount val="7"/>
                <c:pt idx="0">
                  <c:v>2022</c:v>
                </c:pt>
                <c:pt idx="1">
                  <c:v>2023</c:v>
                </c:pt>
                <c:pt idx="2">
                  <c:v>2024</c:v>
                </c:pt>
                <c:pt idx="3">
                  <c:v>2025</c:v>
                </c:pt>
                <c:pt idx="4">
                  <c:v>2026</c:v>
                </c:pt>
                <c:pt idx="5">
                  <c:v>2027</c:v>
                </c:pt>
                <c:pt idx="6">
                  <c:v>2028</c:v>
                </c:pt>
              </c:numCache>
            </c:numRef>
          </c:cat>
          <c:val>
            <c:numRef>
              <c:f>Synthèse!$M$71:$S$71</c:f>
              <c:numCache>
                <c:formatCode>General</c:formatCode>
                <c:ptCount val="7"/>
                <c:pt idx="0">
                  <c:v>6</c:v>
                </c:pt>
                <c:pt idx="1">
                  <c:v>0</c:v>
                </c:pt>
                <c:pt idx="2">
                  <c:v>0</c:v>
                </c:pt>
                <c:pt idx="3">
                  <c:v>0</c:v>
                </c:pt>
                <c:pt idx="4">
                  <c:v>0</c:v>
                </c:pt>
                <c:pt idx="5">
                  <c:v>0</c:v>
                </c:pt>
                <c:pt idx="6">
                  <c:v>0</c:v>
                </c:pt>
              </c:numCache>
            </c:numRef>
          </c:val>
          <c:extLst>
            <c:ext xmlns:c16="http://schemas.microsoft.com/office/drawing/2014/chart" uri="{C3380CC4-5D6E-409C-BE32-E72D297353CC}">
              <c16:uniqueId val="{00000002-9D7B-481F-BC6B-B6B550655ADB}"/>
            </c:ext>
          </c:extLst>
        </c:ser>
        <c:ser>
          <c:idx val="3"/>
          <c:order val="3"/>
          <c:tx>
            <c:strRef>
              <c:f>Synthèse!$L$72</c:f>
              <c:strCache>
                <c:ptCount val="1"/>
                <c:pt idx="0">
                  <c:v>En pause</c:v>
                </c:pt>
              </c:strCache>
            </c:strRef>
          </c:tx>
          <c:spPr>
            <a:solidFill>
              <a:schemeClr val="accent4"/>
            </a:solidFill>
            <a:ln>
              <a:noFill/>
            </a:ln>
            <a:effectLst/>
          </c:spPr>
          <c:invertIfNegative val="0"/>
          <c:cat>
            <c:numRef>
              <c:f>Synthèse!$M$68:$S$68</c:f>
              <c:numCache>
                <c:formatCode>General</c:formatCode>
                <c:ptCount val="7"/>
                <c:pt idx="0">
                  <c:v>2022</c:v>
                </c:pt>
                <c:pt idx="1">
                  <c:v>2023</c:v>
                </c:pt>
                <c:pt idx="2">
                  <c:v>2024</c:v>
                </c:pt>
                <c:pt idx="3">
                  <c:v>2025</c:v>
                </c:pt>
                <c:pt idx="4">
                  <c:v>2026</c:v>
                </c:pt>
                <c:pt idx="5">
                  <c:v>2027</c:v>
                </c:pt>
                <c:pt idx="6">
                  <c:v>2028</c:v>
                </c:pt>
              </c:numCache>
            </c:numRef>
          </c:cat>
          <c:val>
            <c:numRef>
              <c:f>Synthèse!$M$72:$S$72</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3-9D7B-481F-BC6B-B6B550655ADB}"/>
            </c:ext>
          </c:extLst>
        </c:ser>
        <c:ser>
          <c:idx val="4"/>
          <c:order val="4"/>
          <c:tx>
            <c:strRef>
              <c:f>Synthèse!$L$73</c:f>
              <c:strCache>
                <c:ptCount val="1"/>
                <c:pt idx="0">
                  <c:v>Terminée</c:v>
                </c:pt>
              </c:strCache>
            </c:strRef>
          </c:tx>
          <c:spPr>
            <a:solidFill>
              <a:schemeClr val="accent6"/>
            </a:solidFill>
            <a:ln>
              <a:noFill/>
            </a:ln>
            <a:effectLst/>
          </c:spPr>
          <c:invertIfNegative val="0"/>
          <c:cat>
            <c:numRef>
              <c:f>Synthèse!$M$68:$S$68</c:f>
              <c:numCache>
                <c:formatCode>General</c:formatCode>
                <c:ptCount val="7"/>
                <c:pt idx="0">
                  <c:v>2022</c:v>
                </c:pt>
                <c:pt idx="1">
                  <c:v>2023</c:v>
                </c:pt>
                <c:pt idx="2">
                  <c:v>2024</c:v>
                </c:pt>
                <c:pt idx="3">
                  <c:v>2025</c:v>
                </c:pt>
                <c:pt idx="4">
                  <c:v>2026</c:v>
                </c:pt>
                <c:pt idx="5">
                  <c:v>2027</c:v>
                </c:pt>
                <c:pt idx="6">
                  <c:v>2028</c:v>
                </c:pt>
              </c:numCache>
            </c:numRef>
          </c:cat>
          <c:val>
            <c:numRef>
              <c:f>Synthèse!$M$73:$S$73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9D7B-481F-BC6B-B6B550655ADB}"/>
            </c:ext>
          </c:extLst>
        </c:ser>
        <c:ser>
          <c:idx val="5"/>
          <c:order val="5"/>
          <c:tx>
            <c:strRef>
              <c:f>Synthèse!$L$74</c:f>
              <c:strCache>
                <c:ptCount val="1"/>
                <c:pt idx="0">
                  <c:v>Annulée</c:v>
                </c:pt>
              </c:strCache>
            </c:strRef>
          </c:tx>
          <c:spPr>
            <a:solidFill>
              <a:srgbClr val="C00000"/>
            </a:solidFill>
            <a:ln>
              <a:noFill/>
            </a:ln>
            <a:effectLst/>
          </c:spPr>
          <c:invertIfNegative val="0"/>
          <c:cat>
            <c:numRef>
              <c:f>Synthèse!$M$68:$S$68</c:f>
              <c:numCache>
                <c:formatCode>General</c:formatCode>
                <c:ptCount val="7"/>
                <c:pt idx="0">
                  <c:v>2022</c:v>
                </c:pt>
                <c:pt idx="1">
                  <c:v>2023</c:v>
                </c:pt>
                <c:pt idx="2">
                  <c:v>2024</c:v>
                </c:pt>
                <c:pt idx="3">
                  <c:v>2025</c:v>
                </c:pt>
                <c:pt idx="4">
                  <c:v>2026</c:v>
                </c:pt>
                <c:pt idx="5">
                  <c:v>2027</c:v>
                </c:pt>
                <c:pt idx="6">
                  <c:v>2028</c:v>
                </c:pt>
              </c:numCache>
            </c:numRef>
          </c:cat>
          <c:val>
            <c:numRef>
              <c:f>Synthèse!$M$74:$S$74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FED-405A-A158-9BCA3FE4CD60}"/>
            </c:ext>
          </c:extLst>
        </c:ser>
        <c:dLbls>
          <c:showLegendKey val="0"/>
          <c:showVal val="0"/>
          <c:showCatName val="0"/>
          <c:showSerName val="0"/>
          <c:showPercent val="0"/>
          <c:showBubbleSize val="0"/>
        </c:dLbls>
        <c:gapWidth val="150"/>
        <c:overlap val="100"/>
        <c:axId val="532980552"/>
        <c:axId val="532977600"/>
      </c:barChart>
      <c:catAx>
        <c:axId val="532980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2977600"/>
        <c:crosses val="autoZero"/>
        <c:auto val="1"/>
        <c:lblAlgn val="ctr"/>
        <c:lblOffset val="100"/>
        <c:noMultiLvlLbl val="0"/>
      </c:catAx>
      <c:valAx>
        <c:axId val="532977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2980552"/>
        <c:crosses val="autoZero"/>
        <c:crossBetween val="between"/>
      </c:valAx>
      <c:spPr>
        <a:noFill/>
        <a:ln>
          <a:noFill/>
        </a:ln>
        <a:effectLst/>
      </c:spPr>
    </c:plotArea>
    <c:legend>
      <c:legendPos val="b"/>
      <c:layout>
        <c:manualLayout>
          <c:xMode val="edge"/>
          <c:yMode val="edge"/>
          <c:x val="0.15832171229525333"/>
          <c:y val="0.90643264683005542"/>
          <c:w val="0.7255337480322781"/>
          <c:h val="6.9025223318888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fr-FR" sz="2000" b="1"/>
              <a:t>Evolution du niveau de renseignement des indicateurs de l'outil</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3.4439750737316019E-2"/>
          <c:y val="0.12491876854089651"/>
          <c:w val="0.95472523664458664"/>
          <c:h val="0.69202942416684721"/>
        </c:manualLayout>
      </c:layout>
      <c:barChart>
        <c:barDir val="bar"/>
        <c:grouping val="clustered"/>
        <c:varyColors val="0"/>
        <c:ser>
          <c:idx val="6"/>
          <c:order val="0"/>
          <c:tx>
            <c:strRef>
              <c:f>Synthèse!$S$18</c:f>
              <c:strCache>
                <c:ptCount val="1"/>
                <c:pt idx="0">
                  <c:v>2028</c:v>
                </c:pt>
              </c:strCache>
            </c:strRef>
          </c:tx>
          <c:spPr>
            <a:solidFill>
              <a:schemeClr val="accent1">
                <a:lumMod val="60000"/>
              </a:schemeClr>
            </a:solidFill>
            <a:ln>
              <a:noFill/>
            </a:ln>
            <a:effectLst/>
          </c:spPr>
          <c:invertIfNegative val="0"/>
          <c:cat>
            <c:strRef>
              <c:f>Synthèse!$L$19:$L$26</c:f>
              <c:strCache>
                <c:ptCount val="8"/>
                <c:pt idx="0">
                  <c:v>Avancement actions</c:v>
                </c:pt>
                <c:pt idx="1">
                  <c:v>Avancement mesures</c:v>
                </c:pt>
                <c:pt idx="2">
                  <c:v>Moyens humains actions</c:v>
                </c:pt>
                <c:pt idx="3">
                  <c:v>Moyens humains mesures</c:v>
                </c:pt>
                <c:pt idx="4">
                  <c:v>Moyens financiers actions</c:v>
                </c:pt>
                <c:pt idx="5">
                  <c:v>Moyens financiers mesures</c:v>
                </c:pt>
                <c:pt idx="6">
                  <c:v>Indictateur de suivi</c:v>
                </c:pt>
                <c:pt idx="7">
                  <c:v>Indicateur de résultat</c:v>
                </c:pt>
              </c:strCache>
            </c:strRef>
          </c:cat>
          <c:val>
            <c:numRef>
              <c:f>Synthèse!$S$19:$S$26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C98C-4DC5-886F-3010F069FFD7}"/>
            </c:ext>
          </c:extLst>
        </c:ser>
        <c:ser>
          <c:idx val="5"/>
          <c:order val="1"/>
          <c:tx>
            <c:strRef>
              <c:f>Synthèse!$R$18</c:f>
              <c:strCache>
                <c:ptCount val="1"/>
                <c:pt idx="0">
                  <c:v>2027</c:v>
                </c:pt>
              </c:strCache>
            </c:strRef>
          </c:tx>
          <c:spPr>
            <a:solidFill>
              <a:schemeClr val="accent6"/>
            </a:solidFill>
            <a:ln>
              <a:noFill/>
            </a:ln>
            <a:effectLst/>
          </c:spPr>
          <c:invertIfNegative val="0"/>
          <c:cat>
            <c:strRef>
              <c:f>Synthèse!$L$19:$L$26</c:f>
              <c:strCache>
                <c:ptCount val="8"/>
                <c:pt idx="0">
                  <c:v>Avancement actions</c:v>
                </c:pt>
                <c:pt idx="1">
                  <c:v>Avancement mesures</c:v>
                </c:pt>
                <c:pt idx="2">
                  <c:v>Moyens humains actions</c:v>
                </c:pt>
                <c:pt idx="3">
                  <c:v>Moyens humains mesures</c:v>
                </c:pt>
                <c:pt idx="4">
                  <c:v>Moyens financiers actions</c:v>
                </c:pt>
                <c:pt idx="5">
                  <c:v>Moyens financiers mesures</c:v>
                </c:pt>
                <c:pt idx="6">
                  <c:v>Indictateur de suivi</c:v>
                </c:pt>
                <c:pt idx="7">
                  <c:v>Indicateur de résultat</c:v>
                </c:pt>
              </c:strCache>
            </c:strRef>
          </c:cat>
          <c:val>
            <c:numRef>
              <c:f>Synthèse!$R$19:$R$26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C98C-4DC5-886F-3010F069FFD7}"/>
            </c:ext>
          </c:extLst>
        </c:ser>
        <c:ser>
          <c:idx val="4"/>
          <c:order val="2"/>
          <c:tx>
            <c:strRef>
              <c:f>Synthèse!$Q$18</c:f>
              <c:strCache>
                <c:ptCount val="1"/>
                <c:pt idx="0">
                  <c:v>2026</c:v>
                </c:pt>
              </c:strCache>
            </c:strRef>
          </c:tx>
          <c:spPr>
            <a:solidFill>
              <a:schemeClr val="accent5"/>
            </a:solidFill>
            <a:ln>
              <a:noFill/>
            </a:ln>
            <a:effectLst/>
          </c:spPr>
          <c:invertIfNegative val="0"/>
          <c:cat>
            <c:strRef>
              <c:f>Synthèse!$L$19:$L$26</c:f>
              <c:strCache>
                <c:ptCount val="8"/>
                <c:pt idx="0">
                  <c:v>Avancement actions</c:v>
                </c:pt>
                <c:pt idx="1">
                  <c:v>Avancement mesures</c:v>
                </c:pt>
                <c:pt idx="2">
                  <c:v>Moyens humains actions</c:v>
                </c:pt>
                <c:pt idx="3">
                  <c:v>Moyens humains mesures</c:v>
                </c:pt>
                <c:pt idx="4">
                  <c:v>Moyens financiers actions</c:v>
                </c:pt>
                <c:pt idx="5">
                  <c:v>Moyens financiers mesures</c:v>
                </c:pt>
                <c:pt idx="6">
                  <c:v>Indictateur de suivi</c:v>
                </c:pt>
                <c:pt idx="7">
                  <c:v>Indicateur de résultat</c:v>
                </c:pt>
              </c:strCache>
            </c:strRef>
          </c:cat>
          <c:val>
            <c:numRef>
              <c:f>Synthèse!$Q$19:$Q$26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C98C-4DC5-886F-3010F069FFD7}"/>
            </c:ext>
          </c:extLst>
        </c:ser>
        <c:ser>
          <c:idx val="3"/>
          <c:order val="3"/>
          <c:tx>
            <c:strRef>
              <c:f>Synthèse!$P$18</c:f>
              <c:strCache>
                <c:ptCount val="1"/>
                <c:pt idx="0">
                  <c:v>2025</c:v>
                </c:pt>
              </c:strCache>
            </c:strRef>
          </c:tx>
          <c:spPr>
            <a:solidFill>
              <a:schemeClr val="accent4"/>
            </a:solidFill>
            <a:ln>
              <a:noFill/>
            </a:ln>
            <a:effectLst/>
          </c:spPr>
          <c:invertIfNegative val="0"/>
          <c:cat>
            <c:strRef>
              <c:f>Synthèse!$L$19:$L$26</c:f>
              <c:strCache>
                <c:ptCount val="8"/>
                <c:pt idx="0">
                  <c:v>Avancement actions</c:v>
                </c:pt>
                <c:pt idx="1">
                  <c:v>Avancement mesures</c:v>
                </c:pt>
                <c:pt idx="2">
                  <c:v>Moyens humains actions</c:v>
                </c:pt>
                <c:pt idx="3">
                  <c:v>Moyens humains mesures</c:v>
                </c:pt>
                <c:pt idx="4">
                  <c:v>Moyens financiers actions</c:v>
                </c:pt>
                <c:pt idx="5">
                  <c:v>Moyens financiers mesures</c:v>
                </c:pt>
                <c:pt idx="6">
                  <c:v>Indictateur de suivi</c:v>
                </c:pt>
                <c:pt idx="7">
                  <c:v>Indicateur de résultat</c:v>
                </c:pt>
              </c:strCache>
            </c:strRef>
          </c:cat>
          <c:val>
            <c:numRef>
              <c:f>Synthèse!$P$19:$P$26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C98C-4DC5-886F-3010F069FFD7}"/>
            </c:ext>
          </c:extLst>
        </c:ser>
        <c:ser>
          <c:idx val="2"/>
          <c:order val="4"/>
          <c:tx>
            <c:strRef>
              <c:f>Synthèse!$O$18</c:f>
              <c:strCache>
                <c:ptCount val="1"/>
                <c:pt idx="0">
                  <c:v>2024</c:v>
                </c:pt>
              </c:strCache>
            </c:strRef>
          </c:tx>
          <c:spPr>
            <a:solidFill>
              <a:schemeClr val="accent3"/>
            </a:solidFill>
            <a:ln>
              <a:noFill/>
            </a:ln>
            <a:effectLst/>
          </c:spPr>
          <c:invertIfNegative val="0"/>
          <c:cat>
            <c:strRef>
              <c:f>Synthèse!$L$19:$L$26</c:f>
              <c:strCache>
                <c:ptCount val="8"/>
                <c:pt idx="0">
                  <c:v>Avancement actions</c:v>
                </c:pt>
                <c:pt idx="1">
                  <c:v>Avancement mesures</c:v>
                </c:pt>
                <c:pt idx="2">
                  <c:v>Moyens humains actions</c:v>
                </c:pt>
                <c:pt idx="3">
                  <c:v>Moyens humains mesures</c:v>
                </c:pt>
                <c:pt idx="4">
                  <c:v>Moyens financiers actions</c:v>
                </c:pt>
                <c:pt idx="5">
                  <c:v>Moyens financiers mesures</c:v>
                </c:pt>
                <c:pt idx="6">
                  <c:v>Indictateur de suivi</c:v>
                </c:pt>
                <c:pt idx="7">
                  <c:v>Indicateur de résultat</c:v>
                </c:pt>
              </c:strCache>
            </c:strRef>
          </c:cat>
          <c:val>
            <c:numRef>
              <c:f>Synthèse!$O$19:$O$26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C98C-4DC5-886F-3010F069FFD7}"/>
            </c:ext>
          </c:extLst>
        </c:ser>
        <c:ser>
          <c:idx val="1"/>
          <c:order val="5"/>
          <c:tx>
            <c:strRef>
              <c:f>Synthèse!$N$18</c:f>
              <c:strCache>
                <c:ptCount val="1"/>
                <c:pt idx="0">
                  <c:v>2023</c:v>
                </c:pt>
              </c:strCache>
            </c:strRef>
          </c:tx>
          <c:spPr>
            <a:solidFill>
              <a:schemeClr val="accent2"/>
            </a:solidFill>
            <a:ln>
              <a:noFill/>
            </a:ln>
            <a:effectLst/>
          </c:spPr>
          <c:invertIfNegative val="0"/>
          <c:cat>
            <c:strRef>
              <c:f>Synthèse!$L$19:$L$26</c:f>
              <c:strCache>
                <c:ptCount val="8"/>
                <c:pt idx="0">
                  <c:v>Avancement actions</c:v>
                </c:pt>
                <c:pt idx="1">
                  <c:v>Avancement mesures</c:v>
                </c:pt>
                <c:pt idx="2">
                  <c:v>Moyens humains actions</c:v>
                </c:pt>
                <c:pt idx="3">
                  <c:v>Moyens humains mesures</c:v>
                </c:pt>
                <c:pt idx="4">
                  <c:v>Moyens financiers actions</c:v>
                </c:pt>
                <c:pt idx="5">
                  <c:v>Moyens financiers mesures</c:v>
                </c:pt>
                <c:pt idx="6">
                  <c:v>Indictateur de suivi</c:v>
                </c:pt>
                <c:pt idx="7">
                  <c:v>Indicateur de résultat</c:v>
                </c:pt>
              </c:strCache>
            </c:strRef>
          </c:cat>
          <c:val>
            <c:numRef>
              <c:f>Synthèse!$N$19:$N$26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C98C-4DC5-886F-3010F069FFD7}"/>
            </c:ext>
          </c:extLst>
        </c:ser>
        <c:ser>
          <c:idx val="0"/>
          <c:order val="6"/>
          <c:tx>
            <c:strRef>
              <c:f>Synthèse!$M$18</c:f>
              <c:strCache>
                <c:ptCount val="1"/>
                <c:pt idx="0">
                  <c:v>2022</c:v>
                </c:pt>
              </c:strCache>
            </c:strRef>
          </c:tx>
          <c:spPr>
            <a:solidFill>
              <a:schemeClr val="accent1"/>
            </a:solidFill>
            <a:ln>
              <a:noFill/>
            </a:ln>
            <a:effectLst/>
          </c:spPr>
          <c:invertIfNegative val="0"/>
          <c:cat>
            <c:strRef>
              <c:f>Synthèse!$L$19:$L$26</c:f>
              <c:strCache>
                <c:ptCount val="8"/>
                <c:pt idx="0">
                  <c:v>Avancement actions</c:v>
                </c:pt>
                <c:pt idx="1">
                  <c:v>Avancement mesures</c:v>
                </c:pt>
                <c:pt idx="2">
                  <c:v>Moyens humains actions</c:v>
                </c:pt>
                <c:pt idx="3">
                  <c:v>Moyens humains mesures</c:v>
                </c:pt>
                <c:pt idx="4">
                  <c:v>Moyens financiers actions</c:v>
                </c:pt>
                <c:pt idx="5">
                  <c:v>Moyens financiers mesures</c:v>
                </c:pt>
                <c:pt idx="6">
                  <c:v>Indictateur de suivi</c:v>
                </c:pt>
                <c:pt idx="7">
                  <c:v>Indicateur de résultat</c:v>
                </c:pt>
              </c:strCache>
            </c:strRef>
          </c:cat>
          <c:val>
            <c:numRef>
              <c:f>Synthèse!$M$19:$M$26</c:f>
              <c:numCache>
                <c:formatCode>0%</c:formatCode>
                <c:ptCount val="8"/>
                <c:pt idx="0">
                  <c:v>1</c:v>
                </c:pt>
                <c:pt idx="1">
                  <c:v>1</c:v>
                </c:pt>
                <c:pt idx="2">
                  <c:v>0</c:v>
                </c:pt>
                <c:pt idx="3">
                  <c:v>0</c:v>
                </c:pt>
                <c:pt idx="4">
                  <c:v>0</c:v>
                </c:pt>
                <c:pt idx="5">
                  <c:v>0</c:v>
                </c:pt>
                <c:pt idx="6">
                  <c:v>0</c:v>
                </c:pt>
                <c:pt idx="7">
                  <c:v>0.64150943396226412</c:v>
                </c:pt>
              </c:numCache>
            </c:numRef>
          </c:val>
          <c:extLst>
            <c:ext xmlns:c16="http://schemas.microsoft.com/office/drawing/2014/chart" uri="{C3380CC4-5D6E-409C-BE32-E72D297353CC}">
              <c16:uniqueId val="{00000000-C98C-4DC5-886F-3010F069FFD7}"/>
            </c:ext>
          </c:extLst>
        </c:ser>
        <c:dLbls>
          <c:showLegendKey val="0"/>
          <c:showVal val="0"/>
          <c:showCatName val="0"/>
          <c:showSerName val="0"/>
          <c:showPercent val="0"/>
          <c:showBubbleSize val="0"/>
        </c:dLbls>
        <c:gapWidth val="219"/>
        <c:axId val="739792912"/>
        <c:axId val="739789632"/>
      </c:barChart>
      <c:catAx>
        <c:axId val="739792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crossAx val="739789632"/>
        <c:crosses val="autoZero"/>
        <c:auto val="1"/>
        <c:lblAlgn val="ctr"/>
        <c:lblOffset val="100"/>
        <c:noMultiLvlLbl val="0"/>
      </c:catAx>
      <c:valAx>
        <c:axId val="739789632"/>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739792912"/>
        <c:crosses val="autoZero"/>
        <c:crossBetween val="between"/>
      </c:valAx>
      <c:spPr>
        <a:noFill/>
        <a:ln>
          <a:noFill/>
        </a:ln>
        <a:effectLst/>
      </c:spPr>
    </c:plotArea>
    <c:legend>
      <c:legendPos val="b"/>
      <c:layout>
        <c:manualLayout>
          <c:xMode val="edge"/>
          <c:yMode val="edge"/>
          <c:x val="0.2271588873829618"/>
          <c:y val="0.9261760843377459"/>
          <c:w val="0.54664879933987953"/>
          <c:h val="4.675136334692590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6</xdr:col>
      <xdr:colOff>88994</xdr:colOff>
      <xdr:row>1</xdr:row>
      <xdr:rowOff>54428</xdr:rowOff>
    </xdr:from>
    <xdr:to>
      <xdr:col>8</xdr:col>
      <xdr:colOff>9022</xdr:colOff>
      <xdr:row>5</xdr:row>
      <xdr:rowOff>16601</xdr:rowOff>
    </xdr:to>
    <xdr:pic>
      <xdr:nvPicPr>
        <xdr:cNvPr id="2" name="Image 1">
          <a:extLst>
            <a:ext uri="{FF2B5EF4-FFF2-40B4-BE49-F238E27FC236}">
              <a16:creationId xmlns:a16="http://schemas.microsoft.com/office/drawing/2014/main" id="{39ED790A-4A6C-470D-BCAE-29B70D234B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161682" y="235403"/>
          <a:ext cx="943965" cy="7860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319954</xdr:colOff>
      <xdr:row>35</xdr:row>
      <xdr:rowOff>38906</xdr:rowOff>
    </xdr:from>
    <xdr:to>
      <xdr:col>5</xdr:col>
      <xdr:colOff>8659</xdr:colOff>
      <xdr:row>54</xdr:row>
      <xdr:rowOff>63500</xdr:rowOff>
    </xdr:to>
    <xdr:graphicFrame macro="">
      <xdr:nvGraphicFramePr>
        <xdr:cNvPr id="2" name="Graphique 1">
          <a:extLst>
            <a:ext uri="{FF2B5EF4-FFF2-40B4-BE49-F238E27FC236}">
              <a16:creationId xmlns:a16="http://schemas.microsoft.com/office/drawing/2014/main" id="{9E9C41B4-96D2-1C0E-A288-3F812F9FDE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173181</xdr:colOff>
      <xdr:row>35</xdr:row>
      <xdr:rowOff>13856</xdr:rowOff>
    </xdr:from>
    <xdr:to>
      <xdr:col>8</xdr:col>
      <xdr:colOff>389659</xdr:colOff>
      <xdr:row>54</xdr:row>
      <xdr:rowOff>71438</xdr:rowOff>
    </xdr:to>
    <xdr:graphicFrame macro="">
      <xdr:nvGraphicFramePr>
        <xdr:cNvPr id="3" name="Graphique 2">
          <a:extLst>
            <a:ext uri="{FF2B5EF4-FFF2-40B4-BE49-F238E27FC236}">
              <a16:creationId xmlns:a16="http://schemas.microsoft.com/office/drawing/2014/main" id="{A7DC8E97-D2D0-1A05-010E-AFCA10B56F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291376</xdr:colOff>
      <xdr:row>56</xdr:row>
      <xdr:rowOff>21645</xdr:rowOff>
    </xdr:from>
    <xdr:to>
      <xdr:col>4</xdr:col>
      <xdr:colOff>1006474</xdr:colOff>
      <xdr:row>73</xdr:row>
      <xdr:rowOff>92076</xdr:rowOff>
    </xdr:to>
    <xdr:graphicFrame macro="">
      <xdr:nvGraphicFramePr>
        <xdr:cNvPr id="4" name="Graphique 3">
          <a:extLst>
            <a:ext uri="{FF2B5EF4-FFF2-40B4-BE49-F238E27FC236}">
              <a16:creationId xmlns:a16="http://schemas.microsoft.com/office/drawing/2014/main" id="{F6B9982A-98A7-D01F-8AA9-E659FB5414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182562</xdr:colOff>
      <xdr:row>56</xdr:row>
      <xdr:rowOff>42859</xdr:rowOff>
    </xdr:from>
    <xdr:to>
      <xdr:col>8</xdr:col>
      <xdr:colOff>383886</xdr:colOff>
      <xdr:row>73</xdr:row>
      <xdr:rowOff>55563</xdr:rowOff>
    </xdr:to>
    <xdr:graphicFrame macro="">
      <xdr:nvGraphicFramePr>
        <xdr:cNvPr id="5" name="Graphique 4">
          <a:extLst>
            <a:ext uri="{FF2B5EF4-FFF2-40B4-BE49-F238E27FC236}">
              <a16:creationId xmlns:a16="http://schemas.microsoft.com/office/drawing/2014/main" id="{C1FD5A3B-A82A-135E-E04E-39B4DF0ED9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493569</xdr:colOff>
      <xdr:row>2</xdr:row>
      <xdr:rowOff>91783</xdr:rowOff>
    </xdr:from>
    <xdr:to>
      <xdr:col>8</xdr:col>
      <xdr:colOff>441613</xdr:colOff>
      <xdr:row>29</xdr:row>
      <xdr:rowOff>43296</xdr:rowOff>
    </xdr:to>
    <xdr:graphicFrame macro="">
      <xdr:nvGraphicFramePr>
        <xdr:cNvPr id="7" name="Graphique 6">
          <a:extLst>
            <a:ext uri="{FF2B5EF4-FFF2-40B4-BE49-F238E27FC236}">
              <a16:creationId xmlns:a16="http://schemas.microsoft.com/office/drawing/2014/main" id="{3D3B818D-1729-CAFD-7CB8-174127E3F3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ive%20partag&#233;s/BLE-Pole_TE/Missions/0537-PCAET-Pays-Rhenan/_Travail/4.Suivi/PCAET_PR_tableur%20de%20suivi%20et%20&#233;valu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 Lisez-moi"/>
      <sheetName val="Suivi des actions"/>
      <sheetName val="Indicateurs impact"/>
      <sheetName val="Indicateurs Moyens"/>
      <sheetName val="Evaluation Conso_GES_Territoire"/>
    </sheetNames>
    <sheetDataSet>
      <sheetData sheetId="0" refreshError="1"/>
      <sheetData sheetId="1"/>
      <sheetData sheetId="2"/>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332D758-8C92-41BE-955D-2A9D8D65C4D0}" name="Tableau24" displayName="Tableau24" ref="A1:P180" totalsRowShown="0" headerRowDxfId="86" dataDxfId="85" tableBorderDxfId="84">
  <autoFilter ref="A1:P180" xr:uid="{5913985F-AF41-4C68-8EF9-75C22D796775}"/>
  <tableColumns count="16">
    <tableColumn id="1" xr3:uid="{6ADC2A16-A87A-4C31-9D1B-E8D01D6929E2}" name="N.The" dataDxfId="83"/>
    <tableColumn id="2" xr3:uid="{38F1DDFA-4F6D-4AD9-BA86-C04DBDFD5EDD}" name="N.Axe" dataDxfId="82"/>
    <tableColumn id="3" xr3:uid="{757938A6-739D-40DC-9C45-39B9D7C7D06D}" name="N.Act" dataDxfId="81"/>
    <tableColumn id="4" xr3:uid="{2ED176F8-1013-4EB5-AE60-C2A1C080E9AA}" name="Thématique" dataDxfId="80"/>
    <tableColumn id="5" xr3:uid="{044F2892-FB20-4283-A363-6AF160BE152C}" name="Axe" dataDxfId="79"/>
    <tableColumn id="6" xr3:uid="{07B44D51-5036-4F86-B135-BBBFF97905CD}" name="Action" dataDxfId="78"/>
    <tableColumn id="7" xr3:uid="{EB8A2220-3568-4D66-8D86-CF810C993245}" name="Mesures" dataDxfId="77"/>
    <tableColumn id="8" xr3:uid="{6954F089-B2B1-4F4F-88C5-70A74024E224}" name="Niveau d'intégration" dataDxfId="76"/>
    <tableColumn id="9" xr3:uid="{B505F77E-18AB-4BE9-AA64-86540EA97010}" name="Année de lancement" dataDxfId="75"/>
    <tableColumn id="18" xr3:uid="{565AF8FD-D28E-4FE2-94C7-096B7BE3A7D9}" name="Avancement 2022" dataDxfId="74"/>
    <tableColumn id="19" xr3:uid="{18B7A12C-D776-4FDC-95BF-BB3309209212}" name="Avancement 2023"/>
    <tableColumn id="20" xr3:uid="{63158B80-D80A-43EC-9E06-5094E75CB0A4}" name="Avancement 2024"/>
    <tableColumn id="21" xr3:uid="{D622D1FD-6ADE-43AA-A9D8-2032EFC7481B}" name="Avancement 2025"/>
    <tableColumn id="22" xr3:uid="{E08E7129-E66F-4CEB-A1BA-AC8AF0C16E8D}" name="Avancement 2026"/>
    <tableColumn id="23" xr3:uid="{4273F06C-0E5C-433B-B6DC-C07DB184B649}" name="Avancement 2027"/>
    <tableColumn id="24" xr3:uid="{80AA0164-FE8F-47CD-9600-4EAE846BEB31}" name="Avancement 2028" dataDxfId="7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9C48863-0696-422E-B314-D91FD5488173}" name="Tableau2425" displayName="Tableau2425" ref="A1:Y180" totalsRowShown="0" headerRowDxfId="72" dataDxfId="71" tableBorderDxfId="70">
  <autoFilter ref="A1:Y180" xr:uid="{5913985F-AF41-4C68-8EF9-75C22D796775}"/>
  <tableColumns count="25">
    <tableColumn id="1" xr3:uid="{801784EB-8D51-44AE-8288-93B519CAD636}" name="N.The" dataDxfId="69"/>
    <tableColumn id="2" xr3:uid="{037D7712-88EA-4C95-9222-B180FC82F889}" name="N.Axe" dataDxfId="68"/>
    <tableColumn id="3" xr3:uid="{FDE69D14-ACA4-423B-ACB6-031270885235}" name="N.Act" dataDxfId="67"/>
    <tableColumn id="4" xr3:uid="{62D20537-A73D-4651-A6D7-7CA293FA508D}" name="Thématique" dataDxfId="66"/>
    <tableColumn id="5" xr3:uid="{8749843B-4A2E-4A77-BCD5-E414EA664F66}" name="Axe" dataDxfId="65"/>
    <tableColumn id="6" xr3:uid="{05EE4E50-3D03-4DBB-85D2-E64E029D0071}" name="Action" dataDxfId="64"/>
    <tableColumn id="7" xr3:uid="{BF35D048-BEDC-4031-BC7F-4D29B7DF785B}" name="Mesures" dataDxfId="63"/>
    <tableColumn id="26" xr3:uid="{E85D704E-11CD-4BC3-A91D-032058A84BEA}" name="Niveau d'intégration" dataDxfId="62"/>
    <tableColumn id="25" xr3:uid="{D3AFBA05-04BF-47C9-9BC5-D87F0D6538F6}" name="Année de lancement" dataDxfId="61"/>
    <tableColumn id="17" xr3:uid="{E1A78ED7-831A-4F13-9742-A9B8E3B91B7C}" name="Moyens humains" dataDxfId="60"/>
    <tableColumn id="16" xr3:uid="{4A478562-EB7B-43A7-989F-C9E001A50794}" name="Moyens financiers" dataDxfId="59"/>
    <tableColumn id="28" xr3:uid="{A75327DC-276A-4E3E-8F0F-72DEABDECB83}" name="2022 (ETP)" dataDxfId="58"/>
    <tableColumn id="29" xr3:uid="{8F891A75-72CD-4BD0-B08E-E67F793227CE}" name="2022 (€)" dataDxfId="57"/>
    <tableColumn id="31" xr3:uid="{1C24E86C-CD33-4183-B8E0-56BD8CD4F10C}" name="2023 (ETP)" dataDxfId="56"/>
    <tableColumn id="30" xr3:uid="{818429CA-7CAC-4115-9B39-B9E624E652BB}" name="2023 (€)" dataDxfId="55"/>
    <tableColumn id="32" xr3:uid="{31F072CE-6530-4711-AF5D-D6EF50A21F5E}" name="2024 (ETP)" dataDxfId="54"/>
    <tableColumn id="33" xr3:uid="{D5208A3E-A788-4607-B648-214660E9DA2A}" name="2024 (€)" dataDxfId="53"/>
    <tableColumn id="34" xr3:uid="{F3B443BD-1B49-40E8-99EE-5BFA52C0494E}" name="2025 (ETP)" dataDxfId="52"/>
    <tableColumn id="35" xr3:uid="{DA2F6982-8C9F-459C-B501-0A953A53FC62}" name="2025 (€)" dataDxfId="51"/>
    <tableColumn id="41" xr3:uid="{BCB8BA5F-A8BE-45E9-9854-432D42C8FC50}" name="2026 (ETP)" dataDxfId="50"/>
    <tableColumn id="40" xr3:uid="{1D654119-D99C-4999-93DA-D0BC857C4140}" name="2026 (€)" dataDxfId="49"/>
    <tableColumn id="39" xr3:uid="{9C02B132-3A67-4EB3-BDF4-2AB789BF2A09}" name="2027 (ETP)" dataDxfId="48"/>
    <tableColumn id="38" xr3:uid="{E107EA14-0637-4533-B9BC-21F1D344869D}" name="2027 (€)" dataDxfId="47"/>
    <tableColumn id="36" xr3:uid="{37FE2237-7AB4-4D7A-B12B-00F961AF8F36}" name="2028 (ETP)" dataDxfId="46"/>
    <tableColumn id="37" xr3:uid="{025B33E3-6AF1-453E-B815-ECEEAEF0816F}" name="2028 (€)" dataDxfId="4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491F65-A39F-4208-A035-97E6E958AE63}" name="Tableau242" displayName="Tableau242" ref="A1:O156" totalsRowShown="0" headerRowDxfId="44" dataDxfId="43" tableBorderDxfId="42">
  <autoFilter ref="A1:O156" xr:uid="{5913985F-AF41-4C68-8EF9-75C22D796775}"/>
  <tableColumns count="15">
    <tableColumn id="1" xr3:uid="{1E23651F-B7EE-448F-9710-EA4E5EA6361A}" name="N.The" dataDxfId="41"/>
    <tableColumn id="2" xr3:uid="{B6FECA8F-BC0E-4911-8756-F3373415F962}" name="N.Axe" dataDxfId="40"/>
    <tableColumn id="3" xr3:uid="{CFEB8A00-ED4A-4AE9-8B63-DCF288CF18B6}" name="N.Act" dataDxfId="39"/>
    <tableColumn id="4" xr3:uid="{6704F9C8-6BD6-4ACA-85DC-1E3E08586EA1}" name="Thématique" dataDxfId="38"/>
    <tableColumn id="5" xr3:uid="{F6E3C1FB-F648-44F7-9DF2-19AA0C623869}" name="Axe" dataDxfId="37"/>
    <tableColumn id="6" xr3:uid="{3489D238-877F-4233-86AE-67145E6EA202}" name="Action" dataDxfId="36"/>
    <tableColumn id="14" xr3:uid="{8AD498E4-4D67-49E4-9593-6ED9871A99C3}" name="Indicateur de suivi" dataDxfId="35"/>
    <tableColumn id="32" xr3:uid="{CB41CEA1-7A86-4E99-BAA5-CA188E35C774}" name="Objectif d'ici 2028" dataDxfId="34"/>
    <tableColumn id="25" xr3:uid="{5F09C93B-1F09-484E-B311-7E9E132F9EDD}" name="Valeur initiale" dataDxfId="33"/>
    <tableColumn id="26" xr3:uid="{D313B44F-84D0-4DF7-A0CC-6C3E11A970A4}" name="Valeur 2023"/>
    <tableColumn id="27" xr3:uid="{6C37F524-185A-41B6-96A8-4C557EB9E736}" name="Valeur 2024"/>
    <tableColumn id="28" xr3:uid="{EDF017F4-A376-4B9D-AF1C-58B8B64E84B2}" name="Valeur 2025"/>
    <tableColumn id="29" xr3:uid="{A9A2F7FB-CCAB-46F1-9ED0-6B27D5B800DC}" name="Valeur 2026"/>
    <tableColumn id="30" xr3:uid="{0EFA5219-D153-455E-BE90-75DD1F257A69}" name="Valeur 2027"/>
    <tableColumn id="31" xr3:uid="{CBC94A49-69AA-4CAD-8AA1-565BE5942C8E}" name="Valeur 2028" dataDxfId="3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6B14BAC-D365-4D26-B8A4-5A9A529177EE}" name="Tableau2426" displayName="Tableau2426" ref="A1:N78" totalsRowShown="0" headerRowDxfId="31" dataDxfId="30" tableBorderDxfId="29">
  <autoFilter ref="A1:N78" xr:uid="{C6B14BAC-D365-4D26-B8A4-5A9A529177EE}"/>
  <tableColumns count="14">
    <tableColumn id="1" xr3:uid="{92FE7448-19C7-4F83-9A44-29B3B4981AF1}" name="N.The" dataDxfId="28"/>
    <tableColumn id="2" xr3:uid="{A5CFA551-99BE-4975-BAE5-3719943C56FD}" name="N.Axe" dataDxfId="27"/>
    <tableColumn id="4" xr3:uid="{57928BF0-16B2-499C-A44F-252DB5AA9CF6}" name="Thématique" dataDxfId="26"/>
    <tableColumn id="5" xr3:uid="{7BB08604-138D-4001-B498-931902D075DD}" name="Axe" dataDxfId="25"/>
    <tableColumn id="14" xr3:uid="{21A0D025-A402-4F67-9928-4AD7B72166A3}" name="Indicateur de résultat" dataDxfId="24"/>
    <tableColumn id="3" xr3:uid="{A2F259CE-1232-4925-BA96-D3852A6D4A21}" name="Source de la donnée" dataDxfId="23"/>
    <tableColumn id="32" xr3:uid="{895E859A-5825-426B-AAA2-08522892CD59}" name="Objectif d'ici 2028" dataDxfId="22"/>
    <tableColumn id="25" xr3:uid="{8A550C0C-07D8-4168-B969-9D54DFD0AD02}" name="Valeur initiale" dataDxfId="21"/>
    <tableColumn id="26" xr3:uid="{25457E96-B50F-4B53-B83B-52CC8793B66D}" name="Valeur 2023"/>
    <tableColumn id="27" xr3:uid="{3A236225-9F7B-4E91-A942-A7D73F671121}" name="Valeur 2024"/>
    <tableColumn id="28" xr3:uid="{37606EFD-67BA-4F19-887F-801399830BB3}" name="Valeur 2025"/>
    <tableColumn id="29" xr3:uid="{0FBE680A-6B3A-4663-A45B-633D222D3FE3}" name="Valeur 2026"/>
    <tableColumn id="30" xr3:uid="{5860C3A8-D847-43A5-B8DF-F896ED7BC9CA}" name="Valeur 2027"/>
    <tableColumn id="31" xr3:uid="{D80097F6-034E-4A37-9188-79A89DD16791}" name="Valeur 2028" dataDxfId="2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13985F-AF41-4C68-8EF9-75C22D796775}" name="Tableau2" displayName="Tableau2" ref="A1:Q180" totalsRowShown="0" headerRowDxfId="19" dataDxfId="18" tableBorderDxfId="17">
  <autoFilter ref="A1:Q180" xr:uid="{5913985F-AF41-4C68-8EF9-75C22D796775}"/>
  <tableColumns count="17">
    <tableColumn id="1" xr3:uid="{00FFD0C7-42CA-4FD1-B9A3-5DC02A5254BF}" name="N.The" dataDxfId="16"/>
    <tableColumn id="2" xr3:uid="{2421DC0E-5B6A-4C09-839C-E5A59CE1C202}" name="N.Axe" dataDxfId="15"/>
    <tableColumn id="3" xr3:uid="{6B7A4007-0AAA-45A5-800C-BC96F2F50DB2}" name="N.Act" dataDxfId="14"/>
    <tableColumn id="4" xr3:uid="{94AFD43E-363F-4A23-8A9F-3163DD7EB509}" name="Thématique" dataDxfId="13"/>
    <tableColumn id="5" xr3:uid="{9CBB1CEC-8730-43AF-A38C-928912CA490E}" name="Axe" dataDxfId="12"/>
    <tableColumn id="6" xr3:uid="{728D7FCF-F5B5-44BF-9302-30680AFC23F1}" name="Action" dataDxfId="11"/>
    <tableColumn id="7" xr3:uid="{C1E96310-0A85-41A5-89DA-1BC4CFE0940A}" name="Mesures" dataDxfId="10"/>
    <tableColumn id="8" xr3:uid="{A490EF95-20CA-47A4-B417-DF65A9E6D230}" name="Niveau d'intégration" dataDxfId="9"/>
    <tableColumn id="9" xr3:uid="{FD7B48ED-B869-4082-8167-B6B4651F1177}" name="Année de lancement" dataDxfId="8"/>
    <tableColumn id="10" xr3:uid="{094EBE3D-0474-41D2-8ADC-AC7B7ADB8D83}" name="Porteur" dataDxfId="7"/>
    <tableColumn id="11" xr3:uid="{EFFB4531-0DC2-464C-8715-894297C683DF}" name="Partenaires" dataDxfId="6"/>
    <tableColumn id="12" xr3:uid="{7FDC47C1-9814-4984-AA08-207F140E9134}" name="Moyens humains" dataDxfId="5"/>
    <tableColumn id="13" xr3:uid="{1D1CD4A9-F78D-4FA4-A40C-4823AEFEDB44}" name="Moyens financiers" dataDxfId="4"/>
    <tableColumn id="17" xr3:uid="{A77BCCA7-CC61-44F5-A41B-5A319E8EF458}" name="Détails humains" dataDxfId="3"/>
    <tableColumn id="16" xr3:uid="{76D9E42E-24F3-458D-AF3D-3C3DC7DD747D}" name="Détails financiers" dataDxfId="2"/>
    <tableColumn id="14" xr3:uid="{B4620E6A-7485-41E7-9897-AB6BFA39B1E7}" name="Indicateur de suivi" dataDxfId="1"/>
    <tableColumn id="15" xr3:uid="{901D4741-BAD7-4580-BF87-378FD24AEB60}" name="Objectif d'ici 2028"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CD1EB-8242-4D5C-AC5A-FD18ED084A21}">
  <sheetPr>
    <tabColor theme="9" tint="0.59999389629810485"/>
  </sheetPr>
  <dimension ref="B1:H32"/>
  <sheetViews>
    <sheetView showGridLines="0" tabSelected="1" zoomScale="70" zoomScaleNormal="70" workbookViewId="0">
      <selection activeCell="C2" sqref="C2:E2"/>
    </sheetView>
  </sheetViews>
  <sheetFormatPr baseColWidth="10" defaultColWidth="10.796875" defaultRowHeight="14.25" x14ac:dyDescent="0.45"/>
  <cols>
    <col min="1" max="1" width="2.46484375" style="1316" customWidth="1"/>
    <col min="2" max="2" width="2.86328125" style="1316" customWidth="1"/>
    <col min="3" max="3" width="109.33203125" style="1316" customWidth="1"/>
    <col min="4" max="4" width="5.33203125" style="1316" customWidth="1"/>
    <col min="5" max="5" width="16.796875" style="1316" customWidth="1"/>
    <col min="6" max="6" width="4.19921875" style="1316" customWidth="1"/>
    <col min="7" max="7" width="10.796875" style="1316"/>
    <col min="8" max="8" width="3.53125" style="1316" customWidth="1"/>
    <col min="9" max="16384" width="10.796875" style="1316"/>
  </cols>
  <sheetData>
    <row r="1" spans="2:8" x14ac:dyDescent="0.45">
      <c r="B1" s="1315"/>
      <c r="C1" s="1315"/>
      <c r="D1" s="1315"/>
    </row>
    <row r="2" spans="2:8" ht="20.65" x14ac:dyDescent="0.45">
      <c r="B2" s="1321"/>
      <c r="C2" s="1379" t="str">
        <f>"Tableur de suivi de la mise en œuvre et de l'impact du PCAET Inter Caux Vexin"</f>
        <v>Tableur de suivi de la mise en œuvre et de l'impact du PCAET Inter Caux Vexin</v>
      </c>
      <c r="D2" s="1379"/>
      <c r="E2" s="1379"/>
    </row>
    <row r="3" spans="2:8" x14ac:dyDescent="0.45">
      <c r="B3" s="1315"/>
      <c r="C3" s="1315"/>
      <c r="D3" s="1315"/>
    </row>
    <row r="4" spans="2:8" x14ac:dyDescent="0.45">
      <c r="B4" s="1322"/>
      <c r="C4" s="1323"/>
      <c r="D4" s="1324"/>
    </row>
    <row r="5" spans="2:8" ht="15.75" x14ac:dyDescent="0.5">
      <c r="B5" s="1325"/>
      <c r="C5" s="1326" t="s">
        <v>846</v>
      </c>
      <c r="D5" s="1327"/>
    </row>
    <row r="6" spans="2:8" ht="112.9" customHeight="1" x14ac:dyDescent="0.45">
      <c r="B6" s="1325"/>
      <c r="C6" s="1328" t="s">
        <v>852</v>
      </c>
      <c r="D6" s="1327"/>
      <c r="E6" s="1317" t="s">
        <v>847</v>
      </c>
      <c r="F6" s="1317"/>
      <c r="G6" s="1317"/>
    </row>
    <row r="7" spans="2:8" ht="10.5" customHeight="1" x14ac:dyDescent="0.45">
      <c r="B7" s="1329"/>
      <c r="C7" s="1330"/>
      <c r="D7" s="1331"/>
      <c r="E7" s="1317" t="s">
        <v>848</v>
      </c>
      <c r="F7" s="1317"/>
      <c r="G7" s="1317" t="s">
        <v>849</v>
      </c>
    </row>
    <row r="8" spans="2:8" x14ac:dyDescent="0.45">
      <c r="B8" s="1318"/>
      <c r="C8" s="1319"/>
      <c r="D8" s="1318"/>
      <c r="E8" s="1317" t="s">
        <v>850</v>
      </c>
      <c r="F8" s="1317"/>
      <c r="G8" s="1317" t="s">
        <v>851</v>
      </c>
    </row>
    <row r="9" spans="2:8" x14ac:dyDescent="0.45">
      <c r="B9" s="1322"/>
      <c r="C9" s="1323"/>
      <c r="D9" s="1323"/>
      <c r="E9" s="1323"/>
      <c r="F9" s="1323"/>
      <c r="G9" s="1323"/>
      <c r="H9" s="1324"/>
    </row>
    <row r="10" spans="2:8" ht="15.75" x14ac:dyDescent="0.5">
      <c r="B10" s="1332"/>
      <c r="C10" s="1326" t="s">
        <v>853</v>
      </c>
      <c r="D10" s="1326"/>
      <c r="E10" s="1326"/>
      <c r="F10" s="1326"/>
      <c r="G10" s="1326"/>
      <c r="H10" s="1333"/>
    </row>
    <row r="11" spans="2:8" ht="84.75" customHeight="1" x14ac:dyDescent="0.45">
      <c r="B11" s="1325"/>
      <c r="C11" s="1334" t="s">
        <v>859</v>
      </c>
      <c r="D11" s="1334"/>
      <c r="E11" s="1334"/>
      <c r="F11" s="1334"/>
      <c r="G11" s="1334"/>
      <c r="H11" s="1327"/>
    </row>
    <row r="12" spans="2:8" x14ac:dyDescent="0.45">
      <c r="B12" s="1325"/>
      <c r="C12" s="1339" t="s">
        <v>858</v>
      </c>
      <c r="D12" s="1335"/>
      <c r="E12" s="1336"/>
      <c r="F12" s="1335"/>
      <c r="G12" s="1335"/>
      <c r="H12" s="1327"/>
    </row>
    <row r="13" spans="2:8" x14ac:dyDescent="0.45">
      <c r="B13" s="1325"/>
      <c r="C13" s="1335"/>
      <c r="D13" s="1335"/>
      <c r="E13" s="1336"/>
      <c r="F13" s="1335"/>
      <c r="G13" s="1335"/>
      <c r="H13" s="1327"/>
    </row>
    <row r="14" spans="2:8" x14ac:dyDescent="0.45">
      <c r="B14" s="1325"/>
      <c r="C14" s="1339" t="s">
        <v>857</v>
      </c>
      <c r="D14" s="1335"/>
      <c r="E14" s="1336"/>
      <c r="F14" s="1335"/>
      <c r="G14" s="1335"/>
      <c r="H14" s="1327"/>
    </row>
    <row r="15" spans="2:8" x14ac:dyDescent="0.45">
      <c r="B15" s="1325"/>
      <c r="C15" s="1339" t="s">
        <v>855</v>
      </c>
      <c r="D15" s="1335"/>
      <c r="E15" s="1336"/>
      <c r="F15" s="1335"/>
      <c r="G15" s="1335"/>
      <c r="H15" s="1327"/>
    </row>
    <row r="16" spans="2:8" x14ac:dyDescent="0.45">
      <c r="B16" s="1325"/>
      <c r="C16" s="1334" t="s">
        <v>854</v>
      </c>
      <c r="D16" s="1334"/>
      <c r="E16" s="1334"/>
      <c r="F16" s="1337"/>
      <c r="G16" s="1334"/>
      <c r="H16" s="1327"/>
    </row>
    <row r="17" spans="2:8" x14ac:dyDescent="0.45">
      <c r="B17" s="1325"/>
      <c r="C17" s="1328" t="s">
        <v>856</v>
      </c>
      <c r="D17" s="1338"/>
      <c r="E17" s="1334"/>
      <c r="F17" s="1337"/>
      <c r="G17" s="1338"/>
      <c r="H17" s="1327"/>
    </row>
    <row r="18" spans="2:8" ht="26.25" x14ac:dyDescent="0.45">
      <c r="B18" s="1325"/>
      <c r="C18" s="1339" t="s">
        <v>860</v>
      </c>
      <c r="D18" s="1334"/>
      <c r="E18" s="1334"/>
      <c r="F18" s="1337"/>
      <c r="G18" s="1338"/>
      <c r="H18" s="1327"/>
    </row>
    <row r="19" spans="2:8" x14ac:dyDescent="0.45">
      <c r="B19" s="1325"/>
      <c r="C19" s="1339" t="s">
        <v>861</v>
      </c>
      <c r="D19" s="1334"/>
      <c r="E19" s="1334"/>
      <c r="F19" s="1337"/>
      <c r="G19" s="1338"/>
      <c r="H19" s="1327"/>
    </row>
    <row r="20" spans="2:8" ht="13.9" customHeight="1" x14ac:dyDescent="0.45">
      <c r="B20" s="1325"/>
      <c r="C20" s="1339" t="s">
        <v>862</v>
      </c>
      <c r="D20" s="1334"/>
      <c r="E20" s="1334"/>
      <c r="F20" s="1337"/>
      <c r="G20" s="1338"/>
      <c r="H20" s="1327"/>
    </row>
    <row r="21" spans="2:8" ht="12.75" customHeight="1" x14ac:dyDescent="0.45">
      <c r="B21" s="1329"/>
      <c r="C21" s="1340"/>
      <c r="D21" s="1340"/>
      <c r="E21" s="1340"/>
      <c r="F21" s="1340"/>
      <c r="G21" s="1340"/>
      <c r="H21" s="1331"/>
    </row>
    <row r="22" spans="2:8" x14ac:dyDescent="0.45">
      <c r="B22"/>
      <c r="C22" s="1320"/>
      <c r="D22"/>
    </row>
    <row r="23" spans="2:8" x14ac:dyDescent="0.45">
      <c r="B23"/>
      <c r="C23"/>
      <c r="D23"/>
    </row>
    <row r="24" spans="2:8" x14ac:dyDescent="0.45">
      <c r="B24"/>
      <c r="C24"/>
      <c r="D24"/>
    </row>
    <row r="25" spans="2:8" x14ac:dyDescent="0.45">
      <c r="B25"/>
      <c r="C25"/>
      <c r="D25"/>
    </row>
    <row r="26" spans="2:8" x14ac:dyDescent="0.45">
      <c r="B26"/>
      <c r="C26"/>
      <c r="D26"/>
    </row>
    <row r="27" spans="2:8" x14ac:dyDescent="0.45">
      <c r="B27"/>
      <c r="C27"/>
      <c r="D27"/>
    </row>
    <row r="28" spans="2:8" x14ac:dyDescent="0.45">
      <c r="B28"/>
      <c r="C28"/>
      <c r="D28"/>
    </row>
    <row r="29" spans="2:8" x14ac:dyDescent="0.45">
      <c r="B29"/>
      <c r="C29"/>
      <c r="D29"/>
    </row>
    <row r="30" spans="2:8" x14ac:dyDescent="0.45">
      <c r="B30"/>
      <c r="C30"/>
      <c r="D30"/>
    </row>
    <row r="31" spans="2:8" x14ac:dyDescent="0.45">
      <c r="B31"/>
      <c r="C31"/>
      <c r="D31"/>
    </row>
    <row r="32" spans="2:8" x14ac:dyDescent="0.45">
      <c r="B32"/>
      <c r="C32"/>
      <c r="D32"/>
    </row>
  </sheetData>
  <mergeCells count="1">
    <mergeCell ref="C2:E2"/>
  </mergeCells>
  <pageMargins left="0.7" right="0.7" top="0.75" bottom="0.75" header="0.3" footer="0.3"/>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BE328-A2BB-4133-9F2A-CB89893183FE}">
  <sheetPr>
    <tabColor theme="5" tint="0.59999389629810485"/>
  </sheetPr>
  <dimension ref="A1:Y180"/>
  <sheetViews>
    <sheetView zoomScale="60" zoomScaleNormal="60" workbookViewId="0">
      <pane ySplit="1" topLeftCell="A2" activePane="bottomLeft" state="frozen"/>
      <selection activeCell="D2" sqref="D2"/>
      <selection pane="bottomLeft" activeCell="D2" sqref="D2"/>
    </sheetView>
  </sheetViews>
  <sheetFormatPr baseColWidth="10" defaultRowHeight="23.25" x14ac:dyDescent="0.45"/>
  <cols>
    <col min="1" max="1" width="8.33203125" style="8" customWidth="1"/>
    <col min="2" max="2" width="8.19921875" style="73" customWidth="1"/>
    <col min="3" max="3" width="7.796875" style="5" customWidth="1"/>
    <col min="4" max="4" width="14" style="563" customWidth="1"/>
    <col min="5" max="5" width="7.19921875" style="73" customWidth="1"/>
    <col min="6" max="6" width="11.33203125" style="597" customWidth="1"/>
    <col min="7" max="7" width="78.46484375" style="2" customWidth="1"/>
    <col min="8" max="8" width="15.73046875" style="7" customWidth="1"/>
    <col min="9" max="9" width="14.46484375" style="3" customWidth="1"/>
    <col min="10" max="16" width="16" style="3" customWidth="1"/>
    <col min="17" max="16384" width="10.6640625" style="58"/>
  </cols>
  <sheetData>
    <row r="1" spans="1:25" s="86" customFormat="1" ht="42.75" customHeight="1" x14ac:dyDescent="0.45">
      <c r="A1" s="931" t="s">
        <v>151</v>
      </c>
      <c r="B1" s="932" t="s">
        <v>149</v>
      </c>
      <c r="C1" s="933" t="s">
        <v>150</v>
      </c>
      <c r="D1" s="932" t="s">
        <v>0</v>
      </c>
      <c r="E1" s="932" t="s">
        <v>132</v>
      </c>
      <c r="F1" s="932" t="s">
        <v>1</v>
      </c>
      <c r="G1" s="932" t="s">
        <v>131</v>
      </c>
      <c r="H1" s="934" t="s">
        <v>141</v>
      </c>
      <c r="I1" s="935" t="s">
        <v>142</v>
      </c>
      <c r="J1" s="1018" t="s">
        <v>562</v>
      </c>
      <c r="K1" s="1019" t="s">
        <v>563</v>
      </c>
      <c r="L1" s="1019" t="s">
        <v>564</v>
      </c>
      <c r="M1" s="1019" t="s">
        <v>565</v>
      </c>
      <c r="N1" s="1019" t="s">
        <v>566</v>
      </c>
      <c r="O1" s="1019" t="s">
        <v>567</v>
      </c>
      <c r="P1" s="1020" t="s">
        <v>568</v>
      </c>
      <c r="Q1" s="55"/>
      <c r="R1" s="55"/>
      <c r="S1" s="55"/>
      <c r="T1" s="55"/>
      <c r="U1" s="55"/>
      <c r="V1" s="55"/>
      <c r="W1" s="55"/>
      <c r="X1" s="55"/>
      <c r="Y1" s="55"/>
    </row>
    <row r="2" spans="1:25" s="56" customFormat="1" x14ac:dyDescent="0.45">
      <c r="A2" s="936" t="s">
        <v>126</v>
      </c>
      <c r="B2" s="9"/>
      <c r="C2" s="473"/>
      <c r="D2" s="530" t="s">
        <v>121</v>
      </c>
      <c r="E2" s="74"/>
      <c r="F2" s="564"/>
      <c r="G2" s="11"/>
      <c r="H2" s="88"/>
      <c r="I2" s="879"/>
      <c r="J2" s="878"/>
      <c r="K2" s="598"/>
      <c r="L2" s="598"/>
      <c r="M2" s="598"/>
      <c r="N2" s="598"/>
      <c r="O2" s="598"/>
      <c r="P2" s="879"/>
    </row>
    <row r="3" spans="1:25" s="57" customFormat="1" x14ac:dyDescent="0.45">
      <c r="A3" s="937" t="s">
        <v>126</v>
      </c>
      <c r="B3" s="13" t="s">
        <v>56</v>
      </c>
      <c r="C3" s="474"/>
      <c r="D3" s="531"/>
      <c r="E3" s="75" t="s">
        <v>102</v>
      </c>
      <c r="F3" s="565"/>
      <c r="G3" s="16"/>
      <c r="H3" s="89"/>
      <c r="I3" s="938"/>
      <c r="J3" s="880"/>
      <c r="K3" s="607"/>
      <c r="L3" s="607"/>
      <c r="M3" s="607"/>
      <c r="N3" s="607"/>
      <c r="O3" s="607"/>
      <c r="P3" s="881"/>
    </row>
    <row r="4" spans="1:25" x14ac:dyDescent="0.45">
      <c r="A4" s="939" t="s">
        <v>126</v>
      </c>
      <c r="B4" s="308" t="s">
        <v>56</v>
      </c>
      <c r="C4" s="475" t="s">
        <v>14</v>
      </c>
      <c r="D4" s="532"/>
      <c r="E4" s="310"/>
      <c r="F4" s="566" t="s">
        <v>72</v>
      </c>
      <c r="G4" s="312"/>
      <c r="H4" s="307" t="s">
        <v>145</v>
      </c>
      <c r="I4" s="940">
        <v>2022</v>
      </c>
      <c r="J4" s="882" t="s">
        <v>570</v>
      </c>
      <c r="K4" s="608"/>
      <c r="L4" s="608"/>
      <c r="M4" s="608"/>
      <c r="N4" s="608"/>
      <c r="O4" s="608"/>
      <c r="P4" s="883"/>
    </row>
    <row r="5" spans="1:25" ht="28.5" x14ac:dyDescent="0.45">
      <c r="A5" s="941" t="s">
        <v>126</v>
      </c>
      <c r="B5" s="149" t="s">
        <v>56</v>
      </c>
      <c r="C5" s="477" t="s">
        <v>14</v>
      </c>
      <c r="D5" s="533"/>
      <c r="E5" s="125"/>
      <c r="F5" s="567"/>
      <c r="G5" s="127" t="s">
        <v>445</v>
      </c>
      <c r="H5" s="128" t="s">
        <v>145</v>
      </c>
      <c r="I5" s="942">
        <v>2022</v>
      </c>
      <c r="J5" s="884" t="s">
        <v>570</v>
      </c>
      <c r="K5" s="609"/>
      <c r="L5" s="609"/>
      <c r="M5" s="609"/>
      <c r="N5" s="609"/>
      <c r="O5" s="609"/>
      <c r="P5" s="885"/>
    </row>
    <row r="6" spans="1:25" x14ac:dyDescent="0.45">
      <c r="A6" s="943" t="s">
        <v>126</v>
      </c>
      <c r="B6" s="59" t="s">
        <v>56</v>
      </c>
      <c r="C6" s="479" t="s">
        <v>14</v>
      </c>
      <c r="D6" s="534"/>
      <c r="E6" s="72"/>
      <c r="F6" s="568"/>
      <c r="G6" s="44" t="s">
        <v>446</v>
      </c>
      <c r="H6" s="90" t="s">
        <v>145</v>
      </c>
      <c r="I6" s="944">
        <v>2022</v>
      </c>
      <c r="J6" s="884" t="s">
        <v>569</v>
      </c>
      <c r="K6" s="609"/>
      <c r="L6" s="609"/>
      <c r="M6" s="609"/>
      <c r="N6" s="609"/>
      <c r="O6" s="609"/>
      <c r="P6" s="885"/>
    </row>
    <row r="7" spans="1:25" x14ac:dyDescent="0.45">
      <c r="A7" s="943" t="s">
        <v>126</v>
      </c>
      <c r="B7" s="59" t="s">
        <v>56</v>
      </c>
      <c r="C7" s="479" t="s">
        <v>14</v>
      </c>
      <c r="D7" s="534"/>
      <c r="E7" s="72"/>
      <c r="F7" s="568"/>
      <c r="G7" s="44" t="s">
        <v>447</v>
      </c>
      <c r="H7" s="90" t="s">
        <v>145</v>
      </c>
      <c r="I7" s="944">
        <v>2022</v>
      </c>
      <c r="J7" s="884" t="s">
        <v>572</v>
      </c>
      <c r="K7" s="609"/>
      <c r="L7" s="609"/>
      <c r="M7" s="609"/>
      <c r="N7" s="609"/>
      <c r="O7" s="609"/>
      <c r="P7" s="885"/>
    </row>
    <row r="8" spans="1:25" ht="28.5" x14ac:dyDescent="0.45">
      <c r="A8" s="943" t="s">
        <v>126</v>
      </c>
      <c r="B8" s="59" t="s">
        <v>56</v>
      </c>
      <c r="C8" s="479" t="s">
        <v>14</v>
      </c>
      <c r="D8" s="534"/>
      <c r="E8" s="72"/>
      <c r="F8" s="568"/>
      <c r="G8" s="44" t="s">
        <v>133</v>
      </c>
      <c r="H8" s="90" t="s">
        <v>145</v>
      </c>
      <c r="I8" s="944">
        <v>2024</v>
      </c>
      <c r="J8" s="884" t="s">
        <v>572</v>
      </c>
      <c r="K8" s="609"/>
      <c r="L8" s="609"/>
      <c r="M8" s="609"/>
      <c r="N8" s="609"/>
      <c r="O8" s="609"/>
      <c r="P8" s="885"/>
    </row>
    <row r="9" spans="1:25" ht="28.5" x14ac:dyDescent="0.45">
      <c r="A9" s="943" t="s">
        <v>126</v>
      </c>
      <c r="B9" s="59" t="s">
        <v>56</v>
      </c>
      <c r="C9" s="479" t="s">
        <v>14</v>
      </c>
      <c r="D9" s="534"/>
      <c r="E9" s="72"/>
      <c r="F9" s="568"/>
      <c r="G9" s="44" t="s">
        <v>448</v>
      </c>
      <c r="H9" s="90" t="s">
        <v>145</v>
      </c>
      <c r="I9" s="944">
        <v>2024</v>
      </c>
      <c r="J9" s="884" t="s">
        <v>572</v>
      </c>
      <c r="K9" s="609"/>
      <c r="L9" s="609"/>
      <c r="M9" s="609"/>
      <c r="N9" s="609"/>
      <c r="O9" s="609"/>
      <c r="P9" s="885"/>
    </row>
    <row r="10" spans="1:25" x14ac:dyDescent="0.45">
      <c r="A10" s="945" t="s">
        <v>126</v>
      </c>
      <c r="B10" s="321" t="s">
        <v>56</v>
      </c>
      <c r="C10" s="480" t="s">
        <v>15</v>
      </c>
      <c r="D10" s="535"/>
      <c r="E10" s="323"/>
      <c r="F10" s="569" t="s">
        <v>73</v>
      </c>
      <c r="G10" s="325"/>
      <c r="H10" s="320" t="s">
        <v>145</v>
      </c>
      <c r="I10" s="946">
        <v>2023</v>
      </c>
      <c r="J10" s="882" t="s">
        <v>572</v>
      </c>
      <c r="K10" s="608"/>
      <c r="L10" s="608"/>
      <c r="M10" s="608"/>
      <c r="N10" s="608"/>
      <c r="O10" s="608"/>
      <c r="P10" s="883"/>
    </row>
    <row r="11" spans="1:25" ht="28.5" x14ac:dyDescent="0.45">
      <c r="A11" s="941" t="s">
        <v>126</v>
      </c>
      <c r="B11" s="149" t="s">
        <v>56</v>
      </c>
      <c r="C11" s="477" t="s">
        <v>15</v>
      </c>
      <c r="D11" s="533"/>
      <c r="E11" s="125"/>
      <c r="F11" s="567"/>
      <c r="G11" s="127" t="s">
        <v>449</v>
      </c>
      <c r="H11" s="128" t="s">
        <v>145</v>
      </c>
      <c r="I11" s="942">
        <v>2023</v>
      </c>
      <c r="J11" s="884" t="s">
        <v>572</v>
      </c>
      <c r="K11" s="609"/>
      <c r="L11" s="609"/>
      <c r="M11" s="609"/>
      <c r="N11" s="609"/>
      <c r="O11" s="609"/>
      <c r="P11" s="885"/>
    </row>
    <row r="12" spans="1:25" ht="28.5" x14ac:dyDescent="0.45">
      <c r="A12" s="943" t="s">
        <v>126</v>
      </c>
      <c r="B12" s="59" t="s">
        <v>56</v>
      </c>
      <c r="C12" s="479" t="s">
        <v>15</v>
      </c>
      <c r="D12" s="534"/>
      <c r="E12" s="72"/>
      <c r="F12" s="568"/>
      <c r="G12" s="44" t="s">
        <v>450</v>
      </c>
      <c r="H12" s="90" t="s">
        <v>145</v>
      </c>
      <c r="I12" s="944">
        <v>2023</v>
      </c>
      <c r="J12" s="884" t="s">
        <v>572</v>
      </c>
      <c r="K12" s="609"/>
      <c r="L12" s="609"/>
      <c r="M12" s="609"/>
      <c r="N12" s="609"/>
      <c r="O12" s="609"/>
      <c r="P12" s="885"/>
    </row>
    <row r="13" spans="1:25" ht="28.5" x14ac:dyDescent="0.45">
      <c r="A13" s="943" t="s">
        <v>126</v>
      </c>
      <c r="B13" s="59" t="s">
        <v>56</v>
      </c>
      <c r="C13" s="479" t="s">
        <v>15</v>
      </c>
      <c r="D13" s="534"/>
      <c r="E13" s="72"/>
      <c r="F13" s="568"/>
      <c r="G13" s="44" t="s">
        <v>451</v>
      </c>
      <c r="H13" s="90" t="s">
        <v>145</v>
      </c>
      <c r="I13" s="944">
        <v>2023</v>
      </c>
      <c r="J13" s="884" t="s">
        <v>572</v>
      </c>
      <c r="K13" s="609"/>
      <c r="L13" s="609"/>
      <c r="M13" s="609"/>
      <c r="N13" s="609"/>
      <c r="O13" s="609"/>
      <c r="P13" s="885"/>
    </row>
    <row r="14" spans="1:25" x14ac:dyDescent="0.45">
      <c r="A14" s="945" t="s">
        <v>126</v>
      </c>
      <c r="B14" s="321" t="s">
        <v>56</v>
      </c>
      <c r="C14" s="480" t="s">
        <v>16</v>
      </c>
      <c r="D14" s="535"/>
      <c r="E14" s="323"/>
      <c r="F14" s="569" t="s">
        <v>74</v>
      </c>
      <c r="G14" s="325"/>
      <c r="H14" s="320" t="s">
        <v>145</v>
      </c>
      <c r="I14" s="946">
        <v>2023</v>
      </c>
      <c r="J14" s="882" t="s">
        <v>572</v>
      </c>
      <c r="K14" s="608"/>
      <c r="L14" s="608"/>
      <c r="M14" s="608"/>
      <c r="N14" s="608"/>
      <c r="O14" s="608"/>
      <c r="P14" s="883"/>
    </row>
    <row r="15" spans="1:25" ht="42.75" x14ac:dyDescent="0.45">
      <c r="A15" s="941" t="s">
        <v>126</v>
      </c>
      <c r="B15" s="149" t="s">
        <v>56</v>
      </c>
      <c r="C15" s="477" t="s">
        <v>16</v>
      </c>
      <c r="D15" s="533"/>
      <c r="E15" s="125"/>
      <c r="F15" s="567"/>
      <c r="G15" s="127" t="s">
        <v>452</v>
      </c>
      <c r="H15" s="128" t="s">
        <v>145</v>
      </c>
      <c r="I15" s="942">
        <v>2023</v>
      </c>
      <c r="J15" s="884" t="s">
        <v>572</v>
      </c>
      <c r="K15" s="609"/>
      <c r="L15" s="609"/>
      <c r="M15" s="609"/>
      <c r="N15" s="609"/>
      <c r="O15" s="609"/>
      <c r="P15" s="885"/>
    </row>
    <row r="16" spans="1:25" ht="28.5" x14ac:dyDescent="0.45">
      <c r="A16" s="943" t="s">
        <v>126</v>
      </c>
      <c r="B16" s="59" t="s">
        <v>56</v>
      </c>
      <c r="C16" s="479" t="s">
        <v>16</v>
      </c>
      <c r="D16" s="534"/>
      <c r="E16" s="72"/>
      <c r="F16" s="568"/>
      <c r="G16" s="44" t="s">
        <v>453</v>
      </c>
      <c r="H16" s="90" t="s">
        <v>145</v>
      </c>
      <c r="I16" s="944">
        <v>2023</v>
      </c>
      <c r="J16" s="884" t="s">
        <v>572</v>
      </c>
      <c r="K16" s="609"/>
      <c r="L16" s="609"/>
      <c r="M16" s="609"/>
      <c r="N16" s="609"/>
      <c r="O16" s="609"/>
      <c r="P16" s="885"/>
    </row>
    <row r="17" spans="1:16" ht="28.5" x14ac:dyDescent="0.45">
      <c r="A17" s="943" t="s">
        <v>126</v>
      </c>
      <c r="B17" s="59" t="s">
        <v>56</v>
      </c>
      <c r="C17" s="479" t="s">
        <v>16</v>
      </c>
      <c r="D17" s="534"/>
      <c r="E17" s="72"/>
      <c r="F17" s="568"/>
      <c r="G17" s="44" t="s">
        <v>454</v>
      </c>
      <c r="H17" s="90" t="s">
        <v>145</v>
      </c>
      <c r="I17" s="944">
        <v>2023</v>
      </c>
      <c r="J17" s="884" t="s">
        <v>572</v>
      </c>
      <c r="K17" s="609"/>
      <c r="L17" s="609"/>
      <c r="M17" s="609"/>
      <c r="N17" s="609"/>
      <c r="O17" s="609"/>
      <c r="P17" s="885"/>
    </row>
    <row r="18" spans="1:16" ht="42.75" x14ac:dyDescent="0.45">
      <c r="A18" s="943" t="s">
        <v>126</v>
      </c>
      <c r="B18" s="59" t="s">
        <v>56</v>
      </c>
      <c r="C18" s="479" t="s">
        <v>16</v>
      </c>
      <c r="D18" s="534"/>
      <c r="E18" s="72"/>
      <c r="F18" s="568"/>
      <c r="G18" s="44" t="s">
        <v>455</v>
      </c>
      <c r="H18" s="90" t="s">
        <v>146</v>
      </c>
      <c r="I18" s="944"/>
      <c r="J18" s="884" t="s">
        <v>572</v>
      </c>
      <c r="K18" s="609"/>
      <c r="L18" s="609"/>
      <c r="M18" s="609"/>
      <c r="N18" s="609"/>
      <c r="O18" s="609"/>
      <c r="P18" s="885"/>
    </row>
    <row r="19" spans="1:16" x14ac:dyDescent="0.45">
      <c r="A19" s="943" t="s">
        <v>126</v>
      </c>
      <c r="B19" s="59" t="s">
        <v>56</v>
      </c>
      <c r="C19" s="479" t="s">
        <v>16</v>
      </c>
      <c r="D19" s="534"/>
      <c r="E19" s="72"/>
      <c r="F19" s="568"/>
      <c r="G19" s="44" t="s">
        <v>456</v>
      </c>
      <c r="H19" s="90" t="s">
        <v>146</v>
      </c>
      <c r="I19" s="944"/>
      <c r="J19" s="884" t="s">
        <v>572</v>
      </c>
      <c r="K19" s="609"/>
      <c r="L19" s="609"/>
      <c r="M19" s="609"/>
      <c r="N19" s="609"/>
      <c r="O19" s="609"/>
      <c r="P19" s="885"/>
    </row>
    <row r="20" spans="1:16" x14ac:dyDescent="0.45">
      <c r="A20" s="945" t="s">
        <v>126</v>
      </c>
      <c r="B20" s="321" t="s">
        <v>56</v>
      </c>
      <c r="C20" s="480" t="s">
        <v>17</v>
      </c>
      <c r="D20" s="535"/>
      <c r="E20" s="323"/>
      <c r="F20" s="569" t="s">
        <v>163</v>
      </c>
      <c r="G20" s="325"/>
      <c r="H20" s="320" t="s">
        <v>146</v>
      </c>
      <c r="I20" s="946"/>
      <c r="J20" s="882" t="s">
        <v>572</v>
      </c>
      <c r="K20" s="608"/>
      <c r="L20" s="608"/>
      <c r="M20" s="608"/>
      <c r="N20" s="608"/>
      <c r="O20" s="608"/>
      <c r="P20" s="883"/>
    </row>
    <row r="21" spans="1:16" ht="28.5" x14ac:dyDescent="0.45">
      <c r="A21" s="941" t="s">
        <v>126</v>
      </c>
      <c r="B21" s="149" t="s">
        <v>56</v>
      </c>
      <c r="C21" s="477" t="s">
        <v>17</v>
      </c>
      <c r="D21" s="533"/>
      <c r="E21" s="125"/>
      <c r="F21" s="567"/>
      <c r="G21" s="127" t="s">
        <v>457</v>
      </c>
      <c r="H21" s="128" t="s">
        <v>146</v>
      </c>
      <c r="I21" s="942"/>
      <c r="J21" s="884" t="s">
        <v>572</v>
      </c>
      <c r="K21" s="609"/>
      <c r="L21" s="609"/>
      <c r="M21" s="609"/>
      <c r="N21" s="609"/>
      <c r="O21" s="609"/>
      <c r="P21" s="885"/>
    </row>
    <row r="22" spans="1:16" ht="28.5" x14ac:dyDescent="0.45">
      <c r="A22" s="943" t="s">
        <v>126</v>
      </c>
      <c r="B22" s="59" t="s">
        <v>56</v>
      </c>
      <c r="C22" s="479" t="s">
        <v>17</v>
      </c>
      <c r="D22" s="534"/>
      <c r="E22" s="72"/>
      <c r="F22" s="568"/>
      <c r="G22" s="44" t="s">
        <v>458</v>
      </c>
      <c r="H22" s="90" t="s">
        <v>146</v>
      </c>
      <c r="I22" s="944"/>
      <c r="J22" s="884" t="s">
        <v>572</v>
      </c>
      <c r="K22" s="609"/>
      <c r="L22" s="609"/>
      <c r="M22" s="609"/>
      <c r="N22" s="609"/>
      <c r="O22" s="609"/>
      <c r="P22" s="885"/>
    </row>
    <row r="23" spans="1:16" x14ac:dyDescent="0.45">
      <c r="A23" s="945" t="s">
        <v>126</v>
      </c>
      <c r="B23" s="321" t="s">
        <v>56</v>
      </c>
      <c r="C23" s="480" t="s">
        <v>18</v>
      </c>
      <c r="D23" s="535"/>
      <c r="E23" s="323"/>
      <c r="F23" s="569" t="s">
        <v>75</v>
      </c>
      <c r="G23" s="325"/>
      <c r="H23" s="320" t="s">
        <v>146</v>
      </c>
      <c r="I23" s="946"/>
      <c r="J23" s="882" t="s">
        <v>572</v>
      </c>
      <c r="K23" s="608"/>
      <c r="L23" s="608"/>
      <c r="M23" s="608"/>
      <c r="N23" s="608"/>
      <c r="O23" s="608"/>
      <c r="P23" s="883"/>
    </row>
    <row r="24" spans="1:16" ht="28.5" x14ac:dyDescent="0.45">
      <c r="A24" s="941" t="s">
        <v>126</v>
      </c>
      <c r="B24" s="149" t="s">
        <v>56</v>
      </c>
      <c r="C24" s="477" t="s">
        <v>18</v>
      </c>
      <c r="D24" s="533"/>
      <c r="E24" s="125"/>
      <c r="F24" s="567"/>
      <c r="G24" s="127" t="s">
        <v>439</v>
      </c>
      <c r="H24" s="128" t="s">
        <v>146</v>
      </c>
      <c r="I24" s="942"/>
      <c r="J24" s="884" t="s">
        <v>572</v>
      </c>
      <c r="K24" s="609"/>
      <c r="L24" s="609"/>
      <c r="M24" s="609"/>
      <c r="N24" s="609"/>
      <c r="O24" s="609"/>
      <c r="P24" s="885"/>
    </row>
    <row r="25" spans="1:16" s="57" customFormat="1" x14ac:dyDescent="0.45">
      <c r="A25" s="947" t="s">
        <v>126</v>
      </c>
      <c r="B25" s="157" t="s">
        <v>57</v>
      </c>
      <c r="C25" s="481"/>
      <c r="D25" s="536"/>
      <c r="E25" s="160" t="s">
        <v>99</v>
      </c>
      <c r="F25" s="570"/>
      <c r="G25" s="162"/>
      <c r="H25" s="156"/>
      <c r="I25" s="948"/>
      <c r="J25" s="886"/>
      <c r="K25" s="610"/>
      <c r="L25" s="610"/>
      <c r="M25" s="610"/>
      <c r="N25" s="610"/>
      <c r="O25" s="610"/>
      <c r="P25" s="887"/>
    </row>
    <row r="26" spans="1:16" x14ac:dyDescent="0.45">
      <c r="A26" s="939" t="s">
        <v>126</v>
      </c>
      <c r="B26" s="308" t="s">
        <v>57</v>
      </c>
      <c r="C26" s="475" t="s">
        <v>19</v>
      </c>
      <c r="D26" s="532"/>
      <c r="E26" s="310"/>
      <c r="F26" s="566" t="s">
        <v>76</v>
      </c>
      <c r="G26" s="312"/>
      <c r="H26" s="307" t="s">
        <v>145</v>
      </c>
      <c r="I26" s="940">
        <v>2022</v>
      </c>
      <c r="J26" s="882" t="s">
        <v>572</v>
      </c>
      <c r="K26" s="608"/>
      <c r="L26" s="608"/>
      <c r="M26" s="608"/>
      <c r="N26" s="608"/>
      <c r="O26" s="608"/>
      <c r="P26" s="883"/>
    </row>
    <row r="27" spans="1:16" ht="28.5" x14ac:dyDescent="0.45">
      <c r="A27" s="941" t="s">
        <v>126</v>
      </c>
      <c r="B27" s="149" t="s">
        <v>57</v>
      </c>
      <c r="C27" s="477" t="s">
        <v>19</v>
      </c>
      <c r="D27" s="533"/>
      <c r="E27" s="125"/>
      <c r="F27" s="567"/>
      <c r="G27" s="127" t="s">
        <v>459</v>
      </c>
      <c r="H27" s="128" t="s">
        <v>145</v>
      </c>
      <c r="I27" s="942">
        <v>2022</v>
      </c>
      <c r="J27" s="884" t="s">
        <v>572</v>
      </c>
      <c r="K27" s="609"/>
      <c r="L27" s="609"/>
      <c r="M27" s="609"/>
      <c r="N27" s="609"/>
      <c r="O27" s="609"/>
      <c r="P27" s="885"/>
    </row>
    <row r="28" spans="1:16" x14ac:dyDescent="0.45">
      <c r="A28" s="943" t="s">
        <v>126</v>
      </c>
      <c r="B28" s="59" t="s">
        <v>57</v>
      </c>
      <c r="C28" s="479" t="s">
        <v>19</v>
      </c>
      <c r="D28" s="534"/>
      <c r="E28" s="72"/>
      <c r="F28" s="568"/>
      <c r="G28" s="44" t="s">
        <v>460</v>
      </c>
      <c r="H28" s="90" t="s">
        <v>145</v>
      </c>
      <c r="I28" s="944">
        <v>2022</v>
      </c>
      <c r="J28" s="884" t="s">
        <v>572</v>
      </c>
      <c r="K28" s="609"/>
      <c r="L28" s="609"/>
      <c r="M28" s="609"/>
      <c r="N28" s="609"/>
      <c r="O28" s="609"/>
      <c r="P28" s="885"/>
    </row>
    <row r="29" spans="1:16" x14ac:dyDescent="0.45">
      <c r="A29" s="943" t="s">
        <v>126</v>
      </c>
      <c r="B29" s="59" t="s">
        <v>57</v>
      </c>
      <c r="C29" s="479" t="s">
        <v>19</v>
      </c>
      <c r="D29" s="534"/>
      <c r="E29" s="72"/>
      <c r="F29" s="568"/>
      <c r="G29" s="44" t="s">
        <v>461</v>
      </c>
      <c r="H29" s="90" t="s">
        <v>145</v>
      </c>
      <c r="I29" s="944">
        <v>2022</v>
      </c>
      <c r="J29" s="884" t="s">
        <v>572</v>
      </c>
      <c r="K29" s="609"/>
      <c r="L29" s="609"/>
      <c r="M29" s="609"/>
      <c r="N29" s="609"/>
      <c r="O29" s="609"/>
      <c r="P29" s="885"/>
    </row>
    <row r="30" spans="1:16" ht="28.5" x14ac:dyDescent="0.45">
      <c r="A30" s="943" t="s">
        <v>126</v>
      </c>
      <c r="B30" s="59" t="s">
        <v>57</v>
      </c>
      <c r="C30" s="479" t="s">
        <v>19</v>
      </c>
      <c r="D30" s="534"/>
      <c r="E30" s="72"/>
      <c r="F30" s="568"/>
      <c r="G30" s="44" t="s">
        <v>462</v>
      </c>
      <c r="H30" s="90" t="s">
        <v>145</v>
      </c>
      <c r="I30" s="944">
        <v>2022</v>
      </c>
      <c r="J30" s="884" t="s">
        <v>572</v>
      </c>
      <c r="K30" s="609"/>
      <c r="L30" s="609"/>
      <c r="M30" s="609"/>
      <c r="N30" s="609"/>
      <c r="O30" s="609"/>
      <c r="P30" s="885"/>
    </row>
    <row r="31" spans="1:16" x14ac:dyDescent="0.45">
      <c r="A31" s="943" t="s">
        <v>126</v>
      </c>
      <c r="B31" s="59" t="s">
        <v>57</v>
      </c>
      <c r="C31" s="479" t="s">
        <v>19</v>
      </c>
      <c r="D31" s="534"/>
      <c r="E31" s="72"/>
      <c r="F31" s="568"/>
      <c r="G31" s="44" t="s">
        <v>463</v>
      </c>
      <c r="H31" s="90" t="s">
        <v>145</v>
      </c>
      <c r="I31" s="944">
        <v>2022</v>
      </c>
      <c r="J31" s="884" t="s">
        <v>572</v>
      </c>
      <c r="K31" s="609"/>
      <c r="L31" s="609"/>
      <c r="M31" s="609"/>
      <c r="N31" s="609"/>
      <c r="O31" s="609"/>
      <c r="P31" s="885"/>
    </row>
    <row r="32" spans="1:16" ht="28.5" x14ac:dyDescent="0.45">
      <c r="A32" s="943" t="s">
        <v>126</v>
      </c>
      <c r="B32" s="59" t="s">
        <v>57</v>
      </c>
      <c r="C32" s="479" t="s">
        <v>19</v>
      </c>
      <c r="D32" s="534"/>
      <c r="E32" s="72"/>
      <c r="F32" s="568"/>
      <c r="G32" s="44" t="s">
        <v>138</v>
      </c>
      <c r="H32" s="90" t="s">
        <v>145</v>
      </c>
      <c r="I32" s="944">
        <v>2022</v>
      </c>
      <c r="J32" s="884" t="s">
        <v>572</v>
      </c>
      <c r="K32" s="609"/>
      <c r="L32" s="609"/>
      <c r="M32" s="609"/>
      <c r="N32" s="609"/>
      <c r="O32" s="609"/>
      <c r="P32" s="885"/>
    </row>
    <row r="33" spans="1:16" s="56" customFormat="1" x14ac:dyDescent="0.45">
      <c r="A33" s="949" t="s">
        <v>127</v>
      </c>
      <c r="B33" s="171"/>
      <c r="C33" s="482"/>
      <c r="D33" s="537" t="s">
        <v>122</v>
      </c>
      <c r="E33" s="174"/>
      <c r="F33" s="571"/>
      <c r="G33" s="176"/>
      <c r="H33" s="170"/>
      <c r="I33" s="950"/>
      <c r="J33" s="888"/>
      <c r="K33" s="600"/>
      <c r="L33" s="600"/>
      <c r="M33" s="600"/>
      <c r="N33" s="600"/>
      <c r="O33" s="600"/>
      <c r="P33" s="889"/>
    </row>
    <row r="34" spans="1:16" s="57" customFormat="1" x14ac:dyDescent="0.45">
      <c r="A34" s="951" t="s">
        <v>127</v>
      </c>
      <c r="B34" s="19" t="s">
        <v>58</v>
      </c>
      <c r="C34" s="483"/>
      <c r="D34" s="538"/>
      <c r="E34" s="76" t="s">
        <v>100</v>
      </c>
      <c r="F34" s="572"/>
      <c r="G34" s="22"/>
      <c r="H34" s="91"/>
      <c r="I34" s="952"/>
      <c r="J34" s="890"/>
      <c r="K34" s="611"/>
      <c r="L34" s="611"/>
      <c r="M34" s="611"/>
      <c r="N34" s="611"/>
      <c r="O34" s="611"/>
      <c r="P34" s="891"/>
    </row>
    <row r="35" spans="1:16" x14ac:dyDescent="0.45">
      <c r="A35" s="953" t="s">
        <v>127</v>
      </c>
      <c r="B35" s="334" t="s">
        <v>58</v>
      </c>
      <c r="C35" s="484" t="s">
        <v>20</v>
      </c>
      <c r="D35" s="539"/>
      <c r="E35" s="336"/>
      <c r="F35" s="573" t="s">
        <v>164</v>
      </c>
      <c r="G35" s="338"/>
      <c r="H35" s="333" t="s">
        <v>145</v>
      </c>
      <c r="I35" s="954">
        <v>2023</v>
      </c>
      <c r="J35" s="892" t="s">
        <v>572</v>
      </c>
      <c r="K35" s="612"/>
      <c r="L35" s="612"/>
      <c r="M35" s="612"/>
      <c r="N35" s="612"/>
      <c r="O35" s="612"/>
      <c r="P35" s="893"/>
    </row>
    <row r="36" spans="1:16" ht="28.5" x14ac:dyDescent="0.45">
      <c r="A36" s="955" t="s">
        <v>127</v>
      </c>
      <c r="B36" s="150" t="s">
        <v>58</v>
      </c>
      <c r="C36" s="486" t="s">
        <v>20</v>
      </c>
      <c r="D36" s="533"/>
      <c r="E36" s="125"/>
      <c r="F36" s="567"/>
      <c r="G36" s="127" t="s">
        <v>464</v>
      </c>
      <c r="H36" s="128" t="s">
        <v>145</v>
      </c>
      <c r="I36" s="942">
        <v>2023</v>
      </c>
      <c r="J36" s="884" t="s">
        <v>572</v>
      </c>
      <c r="K36" s="609"/>
      <c r="L36" s="609"/>
      <c r="M36" s="609"/>
      <c r="N36" s="609"/>
      <c r="O36" s="609"/>
      <c r="P36" s="885"/>
    </row>
    <row r="37" spans="1:16" x14ac:dyDescent="0.45">
      <c r="A37" s="956" t="s">
        <v>127</v>
      </c>
      <c r="B37" s="60" t="s">
        <v>58</v>
      </c>
      <c r="C37" s="488" t="s">
        <v>20</v>
      </c>
      <c r="D37" s="534"/>
      <c r="E37" s="72"/>
      <c r="F37" s="568"/>
      <c r="G37" s="44" t="s">
        <v>465</v>
      </c>
      <c r="H37" s="90" t="s">
        <v>145</v>
      </c>
      <c r="I37" s="944">
        <v>2023</v>
      </c>
      <c r="J37" s="884" t="s">
        <v>572</v>
      </c>
      <c r="K37" s="609"/>
      <c r="L37" s="609"/>
      <c r="M37" s="609"/>
      <c r="N37" s="609"/>
      <c r="O37" s="609"/>
      <c r="P37" s="885"/>
    </row>
    <row r="38" spans="1:16" ht="28.5" x14ac:dyDescent="0.45">
      <c r="A38" s="956" t="s">
        <v>127</v>
      </c>
      <c r="B38" s="60" t="s">
        <v>58</v>
      </c>
      <c r="C38" s="488" t="s">
        <v>20</v>
      </c>
      <c r="D38" s="534"/>
      <c r="E38" s="72"/>
      <c r="F38" s="568"/>
      <c r="G38" s="44" t="s">
        <v>466</v>
      </c>
      <c r="H38" s="90" t="s">
        <v>145</v>
      </c>
      <c r="I38" s="944">
        <v>2023</v>
      </c>
      <c r="J38" s="884" t="s">
        <v>572</v>
      </c>
      <c r="K38" s="609"/>
      <c r="L38" s="609"/>
      <c r="M38" s="609"/>
      <c r="N38" s="609"/>
      <c r="O38" s="609"/>
      <c r="P38" s="885"/>
    </row>
    <row r="39" spans="1:16" ht="28.5" x14ac:dyDescent="0.45">
      <c r="A39" s="956" t="s">
        <v>127</v>
      </c>
      <c r="B39" s="60" t="s">
        <v>58</v>
      </c>
      <c r="C39" s="488" t="s">
        <v>20</v>
      </c>
      <c r="D39" s="534"/>
      <c r="E39" s="72"/>
      <c r="F39" s="568"/>
      <c r="G39" s="44" t="s">
        <v>467</v>
      </c>
      <c r="H39" s="90" t="s">
        <v>145</v>
      </c>
      <c r="I39" s="944">
        <v>2023</v>
      </c>
      <c r="J39" s="884" t="s">
        <v>572</v>
      </c>
      <c r="K39" s="609"/>
      <c r="L39" s="609"/>
      <c r="M39" s="609"/>
      <c r="N39" s="609"/>
      <c r="O39" s="609"/>
      <c r="P39" s="885"/>
    </row>
    <row r="40" spans="1:16" x14ac:dyDescent="0.45">
      <c r="A40" s="957" t="s">
        <v>127</v>
      </c>
      <c r="B40" s="347" t="s">
        <v>58</v>
      </c>
      <c r="C40" s="489" t="s">
        <v>21</v>
      </c>
      <c r="D40" s="540"/>
      <c r="E40" s="349"/>
      <c r="F40" s="574" t="s">
        <v>165</v>
      </c>
      <c r="G40" s="351"/>
      <c r="H40" s="346" t="s">
        <v>145</v>
      </c>
      <c r="I40" s="958">
        <v>2023</v>
      </c>
      <c r="J40" s="892" t="s">
        <v>572</v>
      </c>
      <c r="K40" s="612"/>
      <c r="L40" s="612"/>
      <c r="M40" s="612"/>
      <c r="N40" s="612"/>
      <c r="O40" s="612"/>
      <c r="P40" s="893"/>
    </row>
    <row r="41" spans="1:16" x14ac:dyDescent="0.45">
      <c r="A41" s="955" t="s">
        <v>127</v>
      </c>
      <c r="B41" s="150" t="s">
        <v>58</v>
      </c>
      <c r="C41" s="486" t="s">
        <v>21</v>
      </c>
      <c r="D41" s="533"/>
      <c r="E41" s="125"/>
      <c r="F41" s="567"/>
      <c r="G41" s="127" t="s">
        <v>468</v>
      </c>
      <c r="H41" s="128" t="s">
        <v>145</v>
      </c>
      <c r="I41" s="942">
        <v>2023</v>
      </c>
      <c r="J41" s="884" t="s">
        <v>572</v>
      </c>
      <c r="K41" s="609"/>
      <c r="L41" s="609"/>
      <c r="M41" s="609"/>
      <c r="N41" s="609"/>
      <c r="O41" s="609"/>
      <c r="P41" s="885"/>
    </row>
    <row r="42" spans="1:16" x14ac:dyDescent="0.45">
      <c r="A42" s="956" t="s">
        <v>127</v>
      </c>
      <c r="B42" s="60" t="s">
        <v>58</v>
      </c>
      <c r="C42" s="488" t="s">
        <v>21</v>
      </c>
      <c r="D42" s="534"/>
      <c r="E42" s="72"/>
      <c r="F42" s="568"/>
      <c r="G42" s="44" t="s">
        <v>469</v>
      </c>
      <c r="H42" s="90" t="s">
        <v>145</v>
      </c>
      <c r="I42" s="944">
        <v>2023</v>
      </c>
      <c r="J42" s="884" t="s">
        <v>572</v>
      </c>
      <c r="K42" s="609"/>
      <c r="L42" s="609"/>
      <c r="M42" s="609"/>
      <c r="N42" s="609"/>
      <c r="O42" s="609"/>
      <c r="P42" s="885"/>
    </row>
    <row r="43" spans="1:16" x14ac:dyDescent="0.45">
      <c r="A43" s="957" t="s">
        <v>127</v>
      </c>
      <c r="B43" s="347" t="s">
        <v>58</v>
      </c>
      <c r="C43" s="489" t="s">
        <v>22</v>
      </c>
      <c r="D43" s="540"/>
      <c r="E43" s="349"/>
      <c r="F43" s="574" t="s">
        <v>77</v>
      </c>
      <c r="G43" s="351"/>
      <c r="H43" s="346" t="s">
        <v>145</v>
      </c>
      <c r="I43" s="958">
        <v>2023</v>
      </c>
      <c r="J43" s="892" t="s">
        <v>572</v>
      </c>
      <c r="K43" s="612"/>
      <c r="L43" s="612"/>
      <c r="M43" s="612"/>
      <c r="N43" s="612"/>
      <c r="O43" s="612"/>
      <c r="P43" s="893"/>
    </row>
    <row r="44" spans="1:16" ht="28.5" x14ac:dyDescent="0.45">
      <c r="A44" s="955" t="s">
        <v>127</v>
      </c>
      <c r="B44" s="150" t="s">
        <v>58</v>
      </c>
      <c r="C44" s="486" t="s">
        <v>22</v>
      </c>
      <c r="D44" s="533"/>
      <c r="E44" s="125"/>
      <c r="F44" s="567"/>
      <c r="G44" s="127" t="s">
        <v>470</v>
      </c>
      <c r="H44" s="128" t="s">
        <v>145</v>
      </c>
      <c r="I44" s="942">
        <v>2023</v>
      </c>
      <c r="J44" s="884" t="s">
        <v>572</v>
      </c>
      <c r="K44" s="609"/>
      <c r="L44" s="609"/>
      <c r="M44" s="609"/>
      <c r="N44" s="609"/>
      <c r="O44" s="609"/>
      <c r="P44" s="885"/>
    </row>
    <row r="45" spans="1:16" x14ac:dyDescent="0.45">
      <c r="A45" s="956" t="s">
        <v>127</v>
      </c>
      <c r="B45" s="60" t="s">
        <v>58</v>
      </c>
      <c r="C45" s="488" t="s">
        <v>22</v>
      </c>
      <c r="D45" s="534"/>
      <c r="E45" s="72"/>
      <c r="F45" s="568"/>
      <c r="G45" s="44" t="s">
        <v>471</v>
      </c>
      <c r="H45" s="90" t="s">
        <v>145</v>
      </c>
      <c r="I45" s="944">
        <v>2024</v>
      </c>
      <c r="J45" s="884" t="s">
        <v>572</v>
      </c>
      <c r="K45" s="609"/>
      <c r="L45" s="609"/>
      <c r="M45" s="609"/>
      <c r="N45" s="609"/>
      <c r="O45" s="609"/>
      <c r="P45" s="885"/>
    </row>
    <row r="46" spans="1:16" ht="28.5" x14ac:dyDescent="0.45">
      <c r="A46" s="956" t="s">
        <v>127</v>
      </c>
      <c r="B46" s="60" t="s">
        <v>58</v>
      </c>
      <c r="C46" s="488" t="s">
        <v>22</v>
      </c>
      <c r="D46" s="534"/>
      <c r="E46" s="72"/>
      <c r="F46" s="568"/>
      <c r="G46" s="44" t="s">
        <v>472</v>
      </c>
      <c r="H46" s="90" t="s">
        <v>145</v>
      </c>
      <c r="I46" s="944">
        <v>2024</v>
      </c>
      <c r="J46" s="884" t="s">
        <v>572</v>
      </c>
      <c r="K46" s="609"/>
      <c r="L46" s="609"/>
      <c r="M46" s="609"/>
      <c r="N46" s="609"/>
      <c r="O46" s="609"/>
      <c r="P46" s="885"/>
    </row>
    <row r="47" spans="1:16" s="57" customFormat="1" x14ac:dyDescent="0.45">
      <c r="A47" s="959" t="s">
        <v>127</v>
      </c>
      <c r="B47" s="185" t="s">
        <v>59</v>
      </c>
      <c r="C47" s="490"/>
      <c r="D47" s="541"/>
      <c r="E47" s="188" t="s">
        <v>101</v>
      </c>
      <c r="F47" s="575"/>
      <c r="G47" s="190"/>
      <c r="H47" s="184"/>
      <c r="I47" s="960"/>
      <c r="J47" s="894"/>
      <c r="K47" s="613"/>
      <c r="L47" s="613"/>
      <c r="M47" s="613"/>
      <c r="N47" s="613"/>
      <c r="O47" s="613"/>
      <c r="P47" s="895"/>
    </row>
    <row r="48" spans="1:16" x14ac:dyDescent="0.45">
      <c r="A48" s="953" t="s">
        <v>127</v>
      </c>
      <c r="B48" s="334" t="s">
        <v>59</v>
      </c>
      <c r="C48" s="484" t="s">
        <v>23</v>
      </c>
      <c r="D48" s="539"/>
      <c r="E48" s="336"/>
      <c r="F48" s="573" t="s">
        <v>78</v>
      </c>
      <c r="G48" s="338"/>
      <c r="H48" s="333" t="s">
        <v>145</v>
      </c>
      <c r="I48" s="954">
        <v>2022</v>
      </c>
      <c r="J48" s="892" t="s">
        <v>572</v>
      </c>
      <c r="K48" s="612"/>
      <c r="L48" s="612"/>
      <c r="M48" s="612"/>
      <c r="N48" s="612"/>
      <c r="O48" s="612"/>
      <c r="P48" s="893"/>
    </row>
    <row r="49" spans="1:16" ht="28.5" x14ac:dyDescent="0.45">
      <c r="A49" s="955" t="s">
        <v>127</v>
      </c>
      <c r="B49" s="150" t="s">
        <v>59</v>
      </c>
      <c r="C49" s="486" t="s">
        <v>23</v>
      </c>
      <c r="D49" s="533"/>
      <c r="E49" s="125"/>
      <c r="F49" s="567"/>
      <c r="G49" s="127" t="s">
        <v>473</v>
      </c>
      <c r="H49" s="128" t="s">
        <v>145</v>
      </c>
      <c r="I49" s="942">
        <v>2022</v>
      </c>
      <c r="J49" s="884" t="s">
        <v>572</v>
      </c>
      <c r="K49" s="609"/>
      <c r="L49" s="609"/>
      <c r="M49" s="609"/>
      <c r="N49" s="609"/>
      <c r="O49" s="609"/>
      <c r="P49" s="885"/>
    </row>
    <row r="50" spans="1:16" x14ac:dyDescent="0.45">
      <c r="A50" s="956" t="s">
        <v>127</v>
      </c>
      <c r="B50" s="60" t="s">
        <v>59</v>
      </c>
      <c r="C50" s="488" t="s">
        <v>23</v>
      </c>
      <c r="D50" s="534"/>
      <c r="E50" s="72"/>
      <c r="F50" s="568"/>
      <c r="G50" s="44" t="s">
        <v>474</v>
      </c>
      <c r="H50" s="90" t="s">
        <v>145</v>
      </c>
      <c r="I50" s="944">
        <v>2022</v>
      </c>
      <c r="J50" s="884" t="s">
        <v>572</v>
      </c>
      <c r="K50" s="609"/>
      <c r="L50" s="609"/>
      <c r="M50" s="609"/>
      <c r="N50" s="609"/>
      <c r="O50" s="609"/>
      <c r="P50" s="885"/>
    </row>
    <row r="51" spans="1:16" x14ac:dyDescent="0.45">
      <c r="A51" s="957" t="s">
        <v>127</v>
      </c>
      <c r="B51" s="347" t="s">
        <v>59</v>
      </c>
      <c r="C51" s="489" t="s">
        <v>24</v>
      </c>
      <c r="D51" s="540"/>
      <c r="E51" s="349"/>
      <c r="F51" s="574" t="s">
        <v>79</v>
      </c>
      <c r="G51" s="351"/>
      <c r="H51" s="346" t="s">
        <v>145</v>
      </c>
      <c r="I51" s="958">
        <v>2022</v>
      </c>
      <c r="J51" s="892" t="s">
        <v>572</v>
      </c>
      <c r="K51" s="612"/>
      <c r="L51" s="612"/>
      <c r="M51" s="612"/>
      <c r="N51" s="612"/>
      <c r="O51" s="612"/>
      <c r="P51" s="893"/>
    </row>
    <row r="52" spans="1:16" ht="28.5" x14ac:dyDescent="0.45">
      <c r="A52" s="955" t="s">
        <v>127</v>
      </c>
      <c r="B52" s="150" t="s">
        <v>59</v>
      </c>
      <c r="C52" s="486" t="s">
        <v>24</v>
      </c>
      <c r="D52" s="533"/>
      <c r="E52" s="125"/>
      <c r="F52" s="567"/>
      <c r="G52" s="127" t="s">
        <v>475</v>
      </c>
      <c r="H52" s="128" t="s">
        <v>145</v>
      </c>
      <c r="I52" s="942">
        <v>2022</v>
      </c>
      <c r="J52" s="884" t="s">
        <v>572</v>
      </c>
      <c r="K52" s="609"/>
      <c r="L52" s="609"/>
      <c r="M52" s="609"/>
      <c r="N52" s="609"/>
      <c r="O52" s="609"/>
      <c r="P52" s="885"/>
    </row>
    <row r="53" spans="1:16" x14ac:dyDescent="0.45">
      <c r="A53" s="956" t="s">
        <v>127</v>
      </c>
      <c r="B53" s="60" t="s">
        <v>59</v>
      </c>
      <c r="C53" s="488" t="s">
        <v>24</v>
      </c>
      <c r="D53" s="534"/>
      <c r="E53" s="72"/>
      <c r="F53" s="568"/>
      <c r="G53" s="44" t="s">
        <v>476</v>
      </c>
      <c r="H53" s="90" t="s">
        <v>145</v>
      </c>
      <c r="I53" s="944">
        <v>2023</v>
      </c>
      <c r="J53" s="884" t="s">
        <v>572</v>
      </c>
      <c r="K53" s="609"/>
      <c r="L53" s="609"/>
      <c r="M53" s="609"/>
      <c r="N53" s="609"/>
      <c r="O53" s="609"/>
      <c r="P53" s="885"/>
    </row>
    <row r="54" spans="1:16" x14ac:dyDescent="0.45">
      <c r="A54" s="956" t="s">
        <v>127</v>
      </c>
      <c r="B54" s="60" t="s">
        <v>59</v>
      </c>
      <c r="C54" s="488" t="s">
        <v>24</v>
      </c>
      <c r="D54" s="534"/>
      <c r="E54" s="72"/>
      <c r="F54" s="568"/>
      <c r="G54" s="44" t="s">
        <v>477</v>
      </c>
      <c r="H54" s="90" t="s">
        <v>145</v>
      </c>
      <c r="I54" s="944">
        <v>2023</v>
      </c>
      <c r="J54" s="884" t="s">
        <v>572</v>
      </c>
      <c r="K54" s="609"/>
      <c r="L54" s="609"/>
      <c r="M54" s="609"/>
      <c r="N54" s="609"/>
      <c r="O54" s="609"/>
      <c r="P54" s="885"/>
    </row>
    <row r="55" spans="1:16" x14ac:dyDescent="0.45">
      <c r="A55" s="956" t="s">
        <v>127</v>
      </c>
      <c r="B55" s="60" t="s">
        <v>59</v>
      </c>
      <c r="C55" s="488" t="s">
        <v>24</v>
      </c>
      <c r="D55" s="534"/>
      <c r="E55" s="72"/>
      <c r="F55" s="568"/>
      <c r="G55" s="44" t="s">
        <v>478</v>
      </c>
      <c r="H55" s="90" t="s">
        <v>145</v>
      </c>
      <c r="I55" s="944">
        <v>2023</v>
      </c>
      <c r="J55" s="884" t="s">
        <v>572</v>
      </c>
      <c r="K55" s="609"/>
      <c r="L55" s="609"/>
      <c r="M55" s="609"/>
      <c r="N55" s="609"/>
      <c r="O55" s="609"/>
      <c r="P55" s="885"/>
    </row>
    <row r="56" spans="1:16" x14ac:dyDescent="0.45">
      <c r="A56" s="956" t="s">
        <v>127</v>
      </c>
      <c r="B56" s="60" t="s">
        <v>59</v>
      </c>
      <c r="C56" s="488" t="s">
        <v>24</v>
      </c>
      <c r="D56" s="534"/>
      <c r="E56" s="72"/>
      <c r="F56" s="568"/>
      <c r="G56" s="44" t="s">
        <v>479</v>
      </c>
      <c r="H56" s="90" t="s">
        <v>145</v>
      </c>
      <c r="I56" s="944">
        <v>2025</v>
      </c>
      <c r="J56" s="884" t="s">
        <v>572</v>
      </c>
      <c r="K56" s="609"/>
      <c r="L56" s="609"/>
      <c r="M56" s="609"/>
      <c r="N56" s="609"/>
      <c r="O56" s="609"/>
      <c r="P56" s="885"/>
    </row>
    <row r="57" spans="1:16" x14ac:dyDescent="0.45">
      <c r="A57" s="957" t="s">
        <v>127</v>
      </c>
      <c r="B57" s="347" t="s">
        <v>59</v>
      </c>
      <c r="C57" s="489" t="s">
        <v>25</v>
      </c>
      <c r="D57" s="540"/>
      <c r="E57" s="349"/>
      <c r="F57" s="574" t="s">
        <v>80</v>
      </c>
      <c r="G57" s="351"/>
      <c r="H57" s="346" t="s">
        <v>146</v>
      </c>
      <c r="I57" s="958"/>
      <c r="J57" s="892" t="s">
        <v>572</v>
      </c>
      <c r="K57" s="612"/>
      <c r="L57" s="612"/>
      <c r="M57" s="612"/>
      <c r="N57" s="612"/>
      <c r="O57" s="612"/>
      <c r="P57" s="893"/>
    </row>
    <row r="58" spans="1:16" ht="28.5" x14ac:dyDescent="0.45">
      <c r="A58" s="955" t="s">
        <v>127</v>
      </c>
      <c r="B58" s="150" t="s">
        <v>59</v>
      </c>
      <c r="C58" s="486" t="s">
        <v>25</v>
      </c>
      <c r="D58" s="533"/>
      <c r="E58" s="125"/>
      <c r="F58" s="567"/>
      <c r="G58" s="151" t="s">
        <v>480</v>
      </c>
      <c r="H58" s="128" t="s">
        <v>146</v>
      </c>
      <c r="I58" s="942"/>
      <c r="J58" s="884" t="s">
        <v>572</v>
      </c>
      <c r="K58" s="609"/>
      <c r="L58" s="609"/>
      <c r="M58" s="609"/>
      <c r="N58" s="609"/>
      <c r="O58" s="609"/>
      <c r="P58" s="885"/>
    </row>
    <row r="59" spans="1:16" x14ac:dyDescent="0.45">
      <c r="A59" s="956" t="s">
        <v>127</v>
      </c>
      <c r="B59" s="60" t="s">
        <v>59</v>
      </c>
      <c r="C59" s="488" t="s">
        <v>25</v>
      </c>
      <c r="D59" s="534"/>
      <c r="E59" s="72"/>
      <c r="F59" s="568"/>
      <c r="G59" s="44" t="s">
        <v>481</v>
      </c>
      <c r="H59" s="90" t="s">
        <v>146</v>
      </c>
      <c r="I59" s="944"/>
      <c r="J59" s="884" t="s">
        <v>572</v>
      </c>
      <c r="K59" s="609"/>
      <c r="L59" s="609"/>
      <c r="M59" s="609"/>
      <c r="N59" s="609"/>
      <c r="O59" s="609"/>
      <c r="P59" s="885"/>
    </row>
    <row r="60" spans="1:16" x14ac:dyDescent="0.45">
      <c r="A60" s="956" t="s">
        <v>127</v>
      </c>
      <c r="B60" s="60" t="s">
        <v>59</v>
      </c>
      <c r="C60" s="488" t="s">
        <v>25</v>
      </c>
      <c r="D60" s="534"/>
      <c r="E60" s="72"/>
      <c r="F60" s="568"/>
      <c r="G60" s="44" t="s">
        <v>482</v>
      </c>
      <c r="H60" s="90" t="s">
        <v>146</v>
      </c>
      <c r="I60" s="944"/>
      <c r="J60" s="884" t="s">
        <v>572</v>
      </c>
      <c r="K60" s="609"/>
      <c r="L60" s="609"/>
      <c r="M60" s="609"/>
      <c r="N60" s="609"/>
      <c r="O60" s="609"/>
      <c r="P60" s="885"/>
    </row>
    <row r="61" spans="1:16" s="56" customFormat="1" x14ac:dyDescent="0.45">
      <c r="A61" s="961" t="s">
        <v>128</v>
      </c>
      <c r="B61" s="199"/>
      <c r="C61" s="491"/>
      <c r="D61" s="542" t="s">
        <v>2</v>
      </c>
      <c r="E61" s="202"/>
      <c r="F61" s="576"/>
      <c r="G61" s="204"/>
      <c r="H61" s="198"/>
      <c r="I61" s="962"/>
      <c r="J61" s="896"/>
      <c r="K61" s="601"/>
      <c r="L61" s="601"/>
      <c r="M61" s="601"/>
      <c r="N61" s="601"/>
      <c r="O61" s="601"/>
      <c r="P61" s="897"/>
    </row>
    <row r="62" spans="1:16" s="57" customFormat="1" x14ac:dyDescent="0.45">
      <c r="A62" s="963" t="s">
        <v>128</v>
      </c>
      <c r="B62" s="25" t="s">
        <v>60</v>
      </c>
      <c r="C62" s="492"/>
      <c r="D62" s="543"/>
      <c r="E62" s="77" t="s">
        <v>3</v>
      </c>
      <c r="F62" s="577"/>
      <c r="G62" s="28"/>
      <c r="H62" s="92"/>
      <c r="I62" s="964"/>
      <c r="J62" s="898"/>
      <c r="K62" s="614"/>
      <c r="L62" s="614"/>
      <c r="M62" s="614"/>
      <c r="N62" s="614"/>
      <c r="O62" s="614"/>
      <c r="P62" s="899"/>
    </row>
    <row r="63" spans="1:16" x14ac:dyDescent="0.45">
      <c r="A63" s="965" t="s">
        <v>128</v>
      </c>
      <c r="B63" s="360" t="s">
        <v>60</v>
      </c>
      <c r="C63" s="493" t="s">
        <v>26</v>
      </c>
      <c r="D63" s="544"/>
      <c r="E63" s="362"/>
      <c r="F63" s="578" t="s">
        <v>81</v>
      </c>
      <c r="G63" s="364"/>
      <c r="H63" s="365" t="s">
        <v>145</v>
      </c>
      <c r="I63" s="966">
        <v>2022</v>
      </c>
      <c r="J63" s="900" t="s">
        <v>570</v>
      </c>
      <c r="K63" s="615"/>
      <c r="L63" s="615"/>
      <c r="M63" s="615"/>
      <c r="N63" s="615"/>
      <c r="O63" s="615"/>
      <c r="P63" s="901"/>
    </row>
    <row r="64" spans="1:16" x14ac:dyDescent="0.45">
      <c r="A64" s="967" t="s">
        <v>128</v>
      </c>
      <c r="B64" s="123" t="s">
        <v>60</v>
      </c>
      <c r="C64" s="495" t="s">
        <v>26</v>
      </c>
      <c r="D64" s="533"/>
      <c r="E64" s="125"/>
      <c r="F64" s="567"/>
      <c r="G64" s="44" t="s">
        <v>484</v>
      </c>
      <c r="H64" s="90" t="s">
        <v>145</v>
      </c>
      <c r="I64" s="944">
        <v>2022</v>
      </c>
      <c r="J64" s="884" t="s">
        <v>570</v>
      </c>
      <c r="K64" s="609"/>
      <c r="L64" s="609"/>
      <c r="M64" s="609"/>
      <c r="N64" s="609"/>
      <c r="O64" s="609"/>
      <c r="P64" s="885"/>
    </row>
    <row r="65" spans="1:16" x14ac:dyDescent="0.45">
      <c r="A65" s="968" t="s">
        <v>128</v>
      </c>
      <c r="B65" s="87" t="s">
        <v>60</v>
      </c>
      <c r="C65" s="497" t="s">
        <v>26</v>
      </c>
      <c r="D65" s="534"/>
      <c r="E65" s="72"/>
      <c r="F65" s="568"/>
      <c r="G65" s="127" t="s">
        <v>483</v>
      </c>
      <c r="H65" s="128" t="s">
        <v>146</v>
      </c>
      <c r="I65" s="942"/>
      <c r="J65" s="884" t="s">
        <v>572</v>
      </c>
      <c r="K65" s="609"/>
      <c r="L65" s="609"/>
      <c r="M65" s="609"/>
      <c r="N65" s="609"/>
      <c r="O65" s="609"/>
      <c r="P65" s="885"/>
    </row>
    <row r="66" spans="1:16" x14ac:dyDescent="0.45">
      <c r="A66" s="969" t="s">
        <v>128</v>
      </c>
      <c r="B66" s="374" t="s">
        <v>60</v>
      </c>
      <c r="C66" s="498" t="s">
        <v>27</v>
      </c>
      <c r="D66" s="545"/>
      <c r="E66" s="376"/>
      <c r="F66" s="579" t="s">
        <v>82</v>
      </c>
      <c r="G66" s="378"/>
      <c r="H66" s="379" t="s">
        <v>147</v>
      </c>
      <c r="I66" s="970"/>
      <c r="J66" s="900" t="s">
        <v>572</v>
      </c>
      <c r="K66" s="615"/>
      <c r="L66" s="615"/>
      <c r="M66" s="615"/>
      <c r="N66" s="615"/>
      <c r="O66" s="615"/>
      <c r="P66" s="901"/>
    </row>
    <row r="67" spans="1:16" ht="28.5" x14ac:dyDescent="0.45">
      <c r="A67" s="967" t="s">
        <v>128</v>
      </c>
      <c r="B67" s="123" t="s">
        <v>60</v>
      </c>
      <c r="C67" s="495" t="s">
        <v>27</v>
      </c>
      <c r="D67" s="533"/>
      <c r="E67" s="125"/>
      <c r="F67" s="567"/>
      <c r="G67" s="127" t="s">
        <v>485</v>
      </c>
      <c r="H67" s="128" t="s">
        <v>147</v>
      </c>
      <c r="I67" s="942"/>
      <c r="J67" s="884" t="s">
        <v>572</v>
      </c>
      <c r="K67" s="609"/>
      <c r="L67" s="609"/>
      <c r="M67" s="609"/>
      <c r="N67" s="609"/>
      <c r="O67" s="609"/>
      <c r="P67" s="885"/>
    </row>
    <row r="68" spans="1:16" x14ac:dyDescent="0.45">
      <c r="A68" s="968" t="s">
        <v>128</v>
      </c>
      <c r="B68" s="87" t="s">
        <v>60</v>
      </c>
      <c r="C68" s="497" t="s">
        <v>27</v>
      </c>
      <c r="D68" s="534"/>
      <c r="E68" s="72"/>
      <c r="F68" s="568"/>
      <c r="G68" s="44" t="s">
        <v>486</v>
      </c>
      <c r="H68" s="90" t="s">
        <v>147</v>
      </c>
      <c r="I68" s="944"/>
      <c r="J68" s="884" t="s">
        <v>572</v>
      </c>
      <c r="K68" s="609"/>
      <c r="L68" s="609"/>
      <c r="M68" s="609"/>
      <c r="N68" s="609"/>
      <c r="O68" s="609"/>
      <c r="P68" s="885"/>
    </row>
    <row r="69" spans="1:16" x14ac:dyDescent="0.45">
      <c r="A69" s="968" t="s">
        <v>128</v>
      </c>
      <c r="B69" s="87" t="s">
        <v>60</v>
      </c>
      <c r="C69" s="497" t="s">
        <v>27</v>
      </c>
      <c r="D69" s="534"/>
      <c r="E69" s="72"/>
      <c r="F69" s="568"/>
      <c r="G69" s="44" t="s">
        <v>487</v>
      </c>
      <c r="H69" s="90" t="s">
        <v>147</v>
      </c>
      <c r="I69" s="944"/>
      <c r="J69" s="884" t="s">
        <v>572</v>
      </c>
      <c r="K69" s="609"/>
      <c r="L69" s="609"/>
      <c r="M69" s="609"/>
      <c r="N69" s="609"/>
      <c r="O69" s="609"/>
      <c r="P69" s="885"/>
    </row>
    <row r="70" spans="1:16" s="57" customFormat="1" x14ac:dyDescent="0.45">
      <c r="A70" s="971" t="s">
        <v>128</v>
      </c>
      <c r="B70" s="213" t="s">
        <v>61</v>
      </c>
      <c r="C70" s="499"/>
      <c r="D70" s="546"/>
      <c r="E70" s="216" t="s">
        <v>103</v>
      </c>
      <c r="F70" s="580"/>
      <c r="G70" s="218"/>
      <c r="H70" s="212"/>
      <c r="I70" s="972"/>
      <c r="J70" s="902"/>
      <c r="K70" s="616"/>
      <c r="L70" s="616"/>
      <c r="M70" s="616"/>
      <c r="N70" s="616"/>
      <c r="O70" s="616"/>
      <c r="P70" s="903"/>
    </row>
    <row r="71" spans="1:16" x14ac:dyDescent="0.45">
      <c r="A71" s="965" t="s">
        <v>128</v>
      </c>
      <c r="B71" s="360" t="s">
        <v>61</v>
      </c>
      <c r="C71" s="493" t="s">
        <v>28</v>
      </c>
      <c r="D71" s="544"/>
      <c r="E71" s="362"/>
      <c r="F71" s="578" t="s">
        <v>83</v>
      </c>
      <c r="G71" s="364"/>
      <c r="H71" s="365" t="s">
        <v>145</v>
      </c>
      <c r="I71" s="966">
        <v>2023</v>
      </c>
      <c r="J71" s="900" t="s">
        <v>569</v>
      </c>
      <c r="K71" s="615"/>
      <c r="L71" s="615"/>
      <c r="M71" s="615"/>
      <c r="N71" s="615"/>
      <c r="O71" s="615"/>
      <c r="P71" s="901"/>
    </row>
    <row r="72" spans="1:16" ht="28.5" x14ac:dyDescent="0.45">
      <c r="A72" s="967" t="s">
        <v>128</v>
      </c>
      <c r="B72" s="123" t="s">
        <v>61</v>
      </c>
      <c r="C72" s="495" t="s">
        <v>28</v>
      </c>
      <c r="D72" s="533"/>
      <c r="E72" s="125"/>
      <c r="F72" s="567"/>
      <c r="G72" s="127" t="s">
        <v>488</v>
      </c>
      <c r="H72" s="128" t="s">
        <v>145</v>
      </c>
      <c r="I72" s="942">
        <v>2023</v>
      </c>
      <c r="J72" s="884" t="s">
        <v>569</v>
      </c>
      <c r="K72" s="609"/>
      <c r="L72" s="609"/>
      <c r="M72" s="609"/>
      <c r="N72" s="609"/>
      <c r="O72" s="609"/>
      <c r="P72" s="885"/>
    </row>
    <row r="73" spans="1:16" x14ac:dyDescent="0.45">
      <c r="A73" s="968" t="s">
        <v>128</v>
      </c>
      <c r="B73" s="87" t="s">
        <v>61</v>
      </c>
      <c r="C73" s="497" t="s">
        <v>28</v>
      </c>
      <c r="D73" s="534"/>
      <c r="E73" s="72"/>
      <c r="F73" s="568"/>
      <c r="G73" s="44" t="s">
        <v>489</v>
      </c>
      <c r="H73" s="90" t="s">
        <v>145</v>
      </c>
      <c r="I73" s="944">
        <v>2023</v>
      </c>
      <c r="J73" s="884" t="s">
        <v>572</v>
      </c>
      <c r="K73" s="609"/>
      <c r="L73" s="609"/>
      <c r="M73" s="609"/>
      <c r="N73" s="609"/>
      <c r="O73" s="609"/>
      <c r="P73" s="885"/>
    </row>
    <row r="74" spans="1:16" ht="28.5" x14ac:dyDescent="0.45">
      <c r="A74" s="968" t="s">
        <v>128</v>
      </c>
      <c r="B74" s="87" t="s">
        <v>61</v>
      </c>
      <c r="C74" s="497" t="s">
        <v>28</v>
      </c>
      <c r="D74" s="534"/>
      <c r="E74" s="72"/>
      <c r="F74" s="568"/>
      <c r="G74" s="44" t="s">
        <v>490</v>
      </c>
      <c r="H74" s="90" t="s">
        <v>145</v>
      </c>
      <c r="I74" s="944">
        <v>2023</v>
      </c>
      <c r="J74" s="884" t="s">
        <v>572</v>
      </c>
      <c r="K74" s="609"/>
      <c r="L74" s="609"/>
      <c r="M74" s="609"/>
      <c r="N74" s="609"/>
      <c r="O74" s="609"/>
      <c r="P74" s="885"/>
    </row>
    <row r="75" spans="1:16" x14ac:dyDescent="0.45">
      <c r="A75" s="969" t="s">
        <v>128</v>
      </c>
      <c r="B75" s="374" t="s">
        <v>61</v>
      </c>
      <c r="C75" s="498" t="s">
        <v>29</v>
      </c>
      <c r="D75" s="545"/>
      <c r="E75" s="376"/>
      <c r="F75" s="579" t="s">
        <v>84</v>
      </c>
      <c r="G75" s="378"/>
      <c r="H75" s="379" t="s">
        <v>145</v>
      </c>
      <c r="I75" s="970">
        <v>2023</v>
      </c>
      <c r="J75" s="900" t="s">
        <v>569</v>
      </c>
      <c r="K75" s="615"/>
      <c r="L75" s="615"/>
      <c r="M75" s="615"/>
      <c r="N75" s="615"/>
      <c r="O75" s="615"/>
      <c r="P75" s="901"/>
    </row>
    <row r="76" spans="1:16" ht="28.5" x14ac:dyDescent="0.45">
      <c r="A76" s="967" t="s">
        <v>128</v>
      </c>
      <c r="B76" s="123" t="s">
        <v>61</v>
      </c>
      <c r="C76" s="495" t="s">
        <v>29</v>
      </c>
      <c r="D76" s="533"/>
      <c r="E76" s="125"/>
      <c r="F76" s="567"/>
      <c r="G76" s="127" t="s">
        <v>491</v>
      </c>
      <c r="H76" s="128" t="s">
        <v>145</v>
      </c>
      <c r="I76" s="942">
        <v>2023</v>
      </c>
      <c r="J76" s="884" t="s">
        <v>569</v>
      </c>
      <c r="K76" s="609"/>
      <c r="L76" s="609"/>
      <c r="M76" s="609"/>
      <c r="N76" s="609"/>
      <c r="O76" s="609"/>
      <c r="P76" s="885"/>
    </row>
    <row r="77" spans="1:16" ht="28.5" x14ac:dyDescent="0.45">
      <c r="A77" s="968" t="s">
        <v>128</v>
      </c>
      <c r="B77" s="87" t="s">
        <v>61</v>
      </c>
      <c r="C77" s="497" t="s">
        <v>29</v>
      </c>
      <c r="D77" s="534"/>
      <c r="E77" s="72"/>
      <c r="F77" s="568"/>
      <c r="G77" s="44" t="s">
        <v>492</v>
      </c>
      <c r="H77" s="90" t="s">
        <v>145</v>
      </c>
      <c r="I77" s="944">
        <v>2023</v>
      </c>
      <c r="J77" s="884" t="s">
        <v>572</v>
      </c>
      <c r="K77" s="609"/>
      <c r="L77" s="609"/>
      <c r="M77" s="609"/>
      <c r="N77" s="609"/>
      <c r="O77" s="609"/>
      <c r="P77" s="885"/>
    </row>
    <row r="78" spans="1:16" x14ac:dyDescent="0.45">
      <c r="A78" s="969" t="s">
        <v>128</v>
      </c>
      <c r="B78" s="374" t="s">
        <v>61</v>
      </c>
      <c r="C78" s="498" t="s">
        <v>30</v>
      </c>
      <c r="D78" s="545"/>
      <c r="E78" s="376"/>
      <c r="F78" s="579" t="s">
        <v>85</v>
      </c>
      <c r="G78" s="378"/>
      <c r="H78" s="379" t="s">
        <v>147</v>
      </c>
      <c r="I78" s="970"/>
      <c r="J78" s="900" t="s">
        <v>572</v>
      </c>
      <c r="K78" s="615"/>
      <c r="L78" s="615"/>
      <c r="M78" s="615"/>
      <c r="N78" s="615"/>
      <c r="O78" s="615"/>
      <c r="P78" s="901"/>
    </row>
    <row r="79" spans="1:16" x14ac:dyDescent="0.45">
      <c r="A79" s="967" t="s">
        <v>128</v>
      </c>
      <c r="B79" s="123" t="s">
        <v>61</v>
      </c>
      <c r="C79" s="495" t="s">
        <v>30</v>
      </c>
      <c r="D79" s="533"/>
      <c r="E79" s="125"/>
      <c r="F79" s="567"/>
      <c r="G79" s="127" t="s">
        <v>493</v>
      </c>
      <c r="H79" s="128" t="s">
        <v>147</v>
      </c>
      <c r="I79" s="942"/>
      <c r="J79" s="884" t="s">
        <v>572</v>
      </c>
      <c r="K79" s="609"/>
      <c r="L79" s="609"/>
      <c r="M79" s="609"/>
      <c r="N79" s="609"/>
      <c r="O79" s="609"/>
      <c r="P79" s="885"/>
    </row>
    <row r="80" spans="1:16" x14ac:dyDescent="0.45">
      <c r="A80" s="968" t="s">
        <v>128</v>
      </c>
      <c r="B80" s="87" t="s">
        <v>61</v>
      </c>
      <c r="C80" s="497" t="s">
        <v>30</v>
      </c>
      <c r="D80" s="534"/>
      <c r="E80" s="72"/>
      <c r="F80" s="568"/>
      <c r="G80" s="44" t="s">
        <v>494</v>
      </c>
      <c r="H80" s="90" t="s">
        <v>147</v>
      </c>
      <c r="I80" s="944"/>
      <c r="J80" s="884" t="s">
        <v>572</v>
      </c>
      <c r="K80" s="609"/>
      <c r="L80" s="609"/>
      <c r="M80" s="609"/>
      <c r="N80" s="609"/>
      <c r="O80" s="609"/>
      <c r="P80" s="885"/>
    </row>
    <row r="81" spans="1:16" x14ac:dyDescent="0.45">
      <c r="A81" s="969" t="s">
        <v>128</v>
      </c>
      <c r="B81" s="374" t="s">
        <v>61</v>
      </c>
      <c r="C81" s="498" t="s">
        <v>31</v>
      </c>
      <c r="D81" s="545"/>
      <c r="E81" s="376"/>
      <c r="F81" s="579" t="s">
        <v>86</v>
      </c>
      <c r="G81" s="378"/>
      <c r="H81" s="379" t="s">
        <v>147</v>
      </c>
      <c r="I81" s="970"/>
      <c r="J81" s="900" t="s">
        <v>572</v>
      </c>
      <c r="K81" s="615"/>
      <c r="L81" s="615"/>
      <c r="M81" s="615"/>
      <c r="N81" s="615"/>
      <c r="O81" s="615"/>
      <c r="P81" s="901"/>
    </row>
    <row r="82" spans="1:16" x14ac:dyDescent="0.45">
      <c r="A82" s="967" t="s">
        <v>128</v>
      </c>
      <c r="B82" s="123" t="s">
        <v>61</v>
      </c>
      <c r="C82" s="495" t="s">
        <v>31</v>
      </c>
      <c r="D82" s="533"/>
      <c r="E82" s="125"/>
      <c r="F82" s="567"/>
      <c r="G82" s="127" t="s">
        <v>440</v>
      </c>
      <c r="H82" s="128" t="s">
        <v>147</v>
      </c>
      <c r="I82" s="942"/>
      <c r="J82" s="884" t="s">
        <v>572</v>
      </c>
      <c r="K82" s="609"/>
      <c r="L82" s="609"/>
      <c r="M82" s="609"/>
      <c r="N82" s="609"/>
      <c r="O82" s="609"/>
      <c r="P82" s="885"/>
    </row>
    <row r="83" spans="1:16" x14ac:dyDescent="0.45">
      <c r="A83" s="968" t="s">
        <v>128</v>
      </c>
      <c r="B83" s="87" t="s">
        <v>61</v>
      </c>
      <c r="C83" s="497" t="s">
        <v>31</v>
      </c>
      <c r="D83" s="534"/>
      <c r="E83" s="72"/>
      <c r="F83" s="568"/>
      <c r="G83" s="44" t="s">
        <v>495</v>
      </c>
      <c r="H83" s="90" t="s">
        <v>147</v>
      </c>
      <c r="I83" s="944"/>
      <c r="J83" s="884" t="s">
        <v>572</v>
      </c>
      <c r="K83" s="609"/>
      <c r="L83" s="609"/>
      <c r="M83" s="609"/>
      <c r="N83" s="609"/>
      <c r="O83" s="609"/>
      <c r="P83" s="885"/>
    </row>
    <row r="84" spans="1:16" s="57" customFormat="1" x14ac:dyDescent="0.45">
      <c r="A84" s="971" t="s">
        <v>128</v>
      </c>
      <c r="B84" s="213" t="s">
        <v>62</v>
      </c>
      <c r="C84" s="499"/>
      <c r="D84" s="546"/>
      <c r="E84" s="216" t="s">
        <v>4</v>
      </c>
      <c r="F84" s="580"/>
      <c r="G84" s="218"/>
      <c r="H84" s="212"/>
      <c r="I84" s="972"/>
      <c r="J84" s="902"/>
      <c r="K84" s="616"/>
      <c r="L84" s="616"/>
      <c r="M84" s="616"/>
      <c r="N84" s="616"/>
      <c r="O84" s="616"/>
      <c r="P84" s="903"/>
    </row>
    <row r="85" spans="1:16" x14ac:dyDescent="0.45">
      <c r="A85" s="965" t="s">
        <v>128</v>
      </c>
      <c r="B85" s="360" t="s">
        <v>62</v>
      </c>
      <c r="C85" s="493" t="s">
        <v>32</v>
      </c>
      <c r="D85" s="544"/>
      <c r="E85" s="362"/>
      <c r="F85" s="578" t="s">
        <v>166</v>
      </c>
      <c r="G85" s="364"/>
      <c r="H85" s="365" t="s">
        <v>145</v>
      </c>
      <c r="I85" s="966">
        <v>2023</v>
      </c>
      <c r="J85" s="900" t="s">
        <v>572</v>
      </c>
      <c r="K85" s="615"/>
      <c r="L85" s="615"/>
      <c r="M85" s="615"/>
      <c r="N85" s="615"/>
      <c r="O85" s="615"/>
      <c r="P85" s="901"/>
    </row>
    <row r="86" spans="1:16" x14ac:dyDescent="0.45">
      <c r="A86" s="967" t="s">
        <v>128</v>
      </c>
      <c r="B86" s="123" t="s">
        <v>62</v>
      </c>
      <c r="C86" s="495" t="s">
        <v>32</v>
      </c>
      <c r="D86" s="533"/>
      <c r="E86" s="125"/>
      <c r="F86" s="567"/>
      <c r="G86" s="127" t="s">
        <v>496</v>
      </c>
      <c r="H86" s="128" t="s">
        <v>145</v>
      </c>
      <c r="I86" s="942">
        <v>2023</v>
      </c>
      <c r="J86" s="884" t="s">
        <v>572</v>
      </c>
      <c r="K86" s="609"/>
      <c r="L86" s="609"/>
      <c r="M86" s="609"/>
      <c r="N86" s="609"/>
      <c r="O86" s="609"/>
      <c r="P86" s="885"/>
    </row>
    <row r="87" spans="1:16" x14ac:dyDescent="0.45">
      <c r="A87" s="968" t="s">
        <v>128</v>
      </c>
      <c r="B87" s="87" t="s">
        <v>62</v>
      </c>
      <c r="C87" s="497" t="s">
        <v>32</v>
      </c>
      <c r="D87" s="534"/>
      <c r="E87" s="72"/>
      <c r="F87" s="568"/>
      <c r="G87" s="44" t="s">
        <v>497</v>
      </c>
      <c r="H87" s="90" t="s">
        <v>145</v>
      </c>
      <c r="I87" s="944">
        <v>2023</v>
      </c>
      <c r="J87" s="884" t="s">
        <v>572</v>
      </c>
      <c r="K87" s="609"/>
      <c r="L87" s="609"/>
      <c r="M87" s="609"/>
      <c r="N87" s="609"/>
      <c r="O87" s="609"/>
      <c r="P87" s="885"/>
    </row>
    <row r="88" spans="1:16" s="57" customFormat="1" x14ac:dyDescent="0.45">
      <c r="A88" s="971" t="s">
        <v>128</v>
      </c>
      <c r="B88" s="213" t="s">
        <v>63</v>
      </c>
      <c r="C88" s="499"/>
      <c r="D88" s="546"/>
      <c r="E88" s="216" t="s">
        <v>104</v>
      </c>
      <c r="F88" s="580"/>
      <c r="G88" s="218"/>
      <c r="H88" s="212"/>
      <c r="I88" s="972"/>
      <c r="J88" s="902"/>
      <c r="K88" s="616"/>
      <c r="L88" s="616"/>
      <c r="M88" s="616"/>
      <c r="N88" s="616"/>
      <c r="O88" s="616"/>
      <c r="P88" s="903"/>
    </row>
    <row r="89" spans="1:16" x14ac:dyDescent="0.45">
      <c r="A89" s="965" t="s">
        <v>128</v>
      </c>
      <c r="B89" s="360" t="s">
        <v>63</v>
      </c>
      <c r="C89" s="493" t="s">
        <v>33</v>
      </c>
      <c r="D89" s="544"/>
      <c r="E89" s="362"/>
      <c r="F89" s="578" t="s">
        <v>87</v>
      </c>
      <c r="G89" s="364"/>
      <c r="H89" s="365" t="s">
        <v>146</v>
      </c>
      <c r="I89" s="966"/>
      <c r="J89" s="900" t="s">
        <v>572</v>
      </c>
      <c r="K89" s="615"/>
      <c r="L89" s="615"/>
      <c r="M89" s="615"/>
      <c r="N89" s="615"/>
      <c r="O89" s="615"/>
      <c r="P89" s="901"/>
    </row>
    <row r="90" spans="1:16" ht="28.5" x14ac:dyDescent="0.45">
      <c r="A90" s="967" t="s">
        <v>128</v>
      </c>
      <c r="B90" s="123" t="s">
        <v>63</v>
      </c>
      <c r="C90" s="495" t="s">
        <v>33</v>
      </c>
      <c r="D90" s="533"/>
      <c r="E90" s="125"/>
      <c r="F90" s="567"/>
      <c r="G90" s="127" t="s">
        <v>498</v>
      </c>
      <c r="H90" s="128" t="s">
        <v>146</v>
      </c>
      <c r="I90" s="942"/>
      <c r="J90" s="884" t="s">
        <v>572</v>
      </c>
      <c r="K90" s="609"/>
      <c r="L90" s="609"/>
      <c r="M90" s="609"/>
      <c r="N90" s="609"/>
      <c r="O90" s="609"/>
      <c r="P90" s="885"/>
    </row>
    <row r="91" spans="1:16" x14ac:dyDescent="0.45">
      <c r="A91" s="968" t="s">
        <v>128</v>
      </c>
      <c r="B91" s="87" t="s">
        <v>63</v>
      </c>
      <c r="C91" s="497" t="s">
        <v>33</v>
      </c>
      <c r="D91" s="534"/>
      <c r="E91" s="72"/>
      <c r="F91" s="568"/>
      <c r="G91" s="44" t="s">
        <v>441</v>
      </c>
      <c r="H91" s="90" t="s">
        <v>146</v>
      </c>
      <c r="I91" s="944"/>
      <c r="J91" s="884" t="s">
        <v>572</v>
      </c>
      <c r="K91" s="609"/>
      <c r="L91" s="609"/>
      <c r="M91" s="609"/>
      <c r="N91" s="609"/>
      <c r="O91" s="609"/>
      <c r="P91" s="885"/>
    </row>
    <row r="92" spans="1:16" x14ac:dyDescent="0.45">
      <c r="A92" s="969" t="s">
        <v>128</v>
      </c>
      <c r="B92" s="374" t="s">
        <v>63</v>
      </c>
      <c r="C92" s="498" t="s">
        <v>34</v>
      </c>
      <c r="D92" s="545"/>
      <c r="E92" s="376"/>
      <c r="F92" s="579" t="s">
        <v>88</v>
      </c>
      <c r="G92" s="378"/>
      <c r="H92" s="379" t="s">
        <v>147</v>
      </c>
      <c r="I92" s="970"/>
      <c r="J92" s="900" t="s">
        <v>572</v>
      </c>
      <c r="K92" s="615"/>
      <c r="L92" s="615"/>
      <c r="M92" s="615"/>
      <c r="N92" s="615"/>
      <c r="O92" s="615"/>
      <c r="P92" s="901"/>
    </row>
    <row r="93" spans="1:16" x14ac:dyDescent="0.45">
      <c r="A93" s="967" t="s">
        <v>128</v>
      </c>
      <c r="B93" s="123" t="s">
        <v>63</v>
      </c>
      <c r="C93" s="495" t="s">
        <v>34</v>
      </c>
      <c r="D93" s="533"/>
      <c r="E93" s="125"/>
      <c r="F93" s="567"/>
      <c r="G93" s="127" t="s">
        <v>499</v>
      </c>
      <c r="H93" s="128" t="s">
        <v>147</v>
      </c>
      <c r="I93" s="942"/>
      <c r="J93" s="884" t="s">
        <v>572</v>
      </c>
      <c r="K93" s="609"/>
      <c r="L93" s="609"/>
      <c r="M93" s="609"/>
      <c r="N93" s="609"/>
      <c r="O93" s="609"/>
      <c r="P93" s="885"/>
    </row>
    <row r="94" spans="1:16" ht="28.5" x14ac:dyDescent="0.45">
      <c r="A94" s="968" t="s">
        <v>128</v>
      </c>
      <c r="B94" s="87" t="s">
        <v>63</v>
      </c>
      <c r="C94" s="497" t="s">
        <v>34</v>
      </c>
      <c r="D94" s="534"/>
      <c r="E94" s="72"/>
      <c r="F94" s="568"/>
      <c r="G94" s="44" t="s">
        <v>500</v>
      </c>
      <c r="H94" s="90" t="s">
        <v>147</v>
      </c>
      <c r="I94" s="944"/>
      <c r="J94" s="884" t="s">
        <v>572</v>
      </c>
      <c r="K94" s="609"/>
      <c r="L94" s="609"/>
      <c r="M94" s="609"/>
      <c r="N94" s="609"/>
      <c r="O94" s="609"/>
      <c r="P94" s="885"/>
    </row>
    <row r="95" spans="1:16" x14ac:dyDescent="0.45">
      <c r="A95" s="969" t="s">
        <v>128</v>
      </c>
      <c r="B95" s="374" t="s">
        <v>63</v>
      </c>
      <c r="C95" s="498" t="s">
        <v>35</v>
      </c>
      <c r="D95" s="545"/>
      <c r="E95" s="376"/>
      <c r="F95" s="579" t="s">
        <v>89</v>
      </c>
      <c r="G95" s="378"/>
      <c r="H95" s="379" t="s">
        <v>147</v>
      </c>
      <c r="I95" s="970"/>
      <c r="J95" s="900" t="s">
        <v>572</v>
      </c>
      <c r="K95" s="615"/>
      <c r="L95" s="615"/>
      <c r="M95" s="615"/>
      <c r="N95" s="615"/>
      <c r="O95" s="615"/>
      <c r="P95" s="901"/>
    </row>
    <row r="96" spans="1:16" ht="28.5" x14ac:dyDescent="0.45">
      <c r="A96" s="967" t="s">
        <v>128</v>
      </c>
      <c r="B96" s="123" t="s">
        <v>63</v>
      </c>
      <c r="C96" s="495" t="s">
        <v>35</v>
      </c>
      <c r="D96" s="533"/>
      <c r="E96" s="125"/>
      <c r="F96" s="567"/>
      <c r="G96" s="127" t="s">
        <v>501</v>
      </c>
      <c r="H96" s="128" t="s">
        <v>147</v>
      </c>
      <c r="I96" s="942"/>
      <c r="J96" s="884" t="s">
        <v>572</v>
      </c>
      <c r="K96" s="609"/>
      <c r="L96" s="609"/>
      <c r="M96" s="609"/>
      <c r="N96" s="609"/>
      <c r="O96" s="609"/>
      <c r="P96" s="885"/>
    </row>
    <row r="97" spans="1:16" s="57" customFormat="1" x14ac:dyDescent="0.45">
      <c r="A97" s="971" t="s">
        <v>128</v>
      </c>
      <c r="B97" s="213" t="s">
        <v>64</v>
      </c>
      <c r="C97" s="499"/>
      <c r="D97" s="546"/>
      <c r="E97" s="216" t="s">
        <v>105</v>
      </c>
      <c r="F97" s="580"/>
      <c r="G97" s="218"/>
      <c r="H97" s="212"/>
      <c r="I97" s="972"/>
      <c r="J97" s="902"/>
      <c r="K97" s="616"/>
      <c r="L97" s="616"/>
      <c r="M97" s="616"/>
      <c r="N97" s="616"/>
      <c r="O97" s="616"/>
      <c r="P97" s="903"/>
    </row>
    <row r="98" spans="1:16" x14ac:dyDescent="0.45">
      <c r="A98" s="965" t="s">
        <v>128</v>
      </c>
      <c r="B98" s="360" t="s">
        <v>64</v>
      </c>
      <c r="C98" s="493" t="s">
        <v>36</v>
      </c>
      <c r="D98" s="544"/>
      <c r="E98" s="362"/>
      <c r="F98" s="578" t="s">
        <v>90</v>
      </c>
      <c r="G98" s="364"/>
      <c r="H98" s="365" t="s">
        <v>145</v>
      </c>
      <c r="I98" s="966">
        <v>2023</v>
      </c>
      <c r="J98" s="900" t="s">
        <v>569</v>
      </c>
      <c r="K98" s="615"/>
      <c r="L98" s="615"/>
      <c r="M98" s="615"/>
      <c r="N98" s="615"/>
      <c r="O98" s="615"/>
      <c r="P98" s="901"/>
    </row>
    <row r="99" spans="1:16" x14ac:dyDescent="0.45">
      <c r="A99" s="967" t="s">
        <v>128</v>
      </c>
      <c r="B99" s="123" t="s">
        <v>64</v>
      </c>
      <c r="C99" s="495" t="s">
        <v>36</v>
      </c>
      <c r="D99" s="533"/>
      <c r="E99" s="125"/>
      <c r="F99" s="567"/>
      <c r="G99" s="127" t="s">
        <v>502</v>
      </c>
      <c r="H99" s="128" t="s">
        <v>145</v>
      </c>
      <c r="I99" s="942">
        <v>2023</v>
      </c>
      <c r="J99" s="884" t="s">
        <v>569</v>
      </c>
      <c r="K99" s="609"/>
      <c r="L99" s="609"/>
      <c r="M99" s="609"/>
      <c r="N99" s="609"/>
      <c r="O99" s="609"/>
      <c r="P99" s="885"/>
    </row>
    <row r="100" spans="1:16" x14ac:dyDescent="0.45">
      <c r="A100" s="969" t="s">
        <v>128</v>
      </c>
      <c r="B100" s="374" t="s">
        <v>64</v>
      </c>
      <c r="C100" s="498" t="s">
        <v>37</v>
      </c>
      <c r="D100" s="545"/>
      <c r="E100" s="376"/>
      <c r="F100" s="579" t="s">
        <v>91</v>
      </c>
      <c r="G100" s="378"/>
      <c r="H100" s="379" t="s">
        <v>146</v>
      </c>
      <c r="I100" s="970"/>
      <c r="J100" s="900" t="s">
        <v>569</v>
      </c>
      <c r="K100" s="615"/>
      <c r="L100" s="615"/>
      <c r="M100" s="615"/>
      <c r="N100" s="615"/>
      <c r="O100" s="615"/>
      <c r="P100" s="901"/>
    </row>
    <row r="101" spans="1:16" ht="28.5" x14ac:dyDescent="0.45">
      <c r="A101" s="967" t="s">
        <v>128</v>
      </c>
      <c r="B101" s="123" t="s">
        <v>64</v>
      </c>
      <c r="C101" s="495" t="s">
        <v>37</v>
      </c>
      <c r="D101" s="533"/>
      <c r="E101" s="125"/>
      <c r="F101" s="567"/>
      <c r="G101" s="127" t="s">
        <v>442</v>
      </c>
      <c r="H101" s="128" t="s">
        <v>146</v>
      </c>
      <c r="I101" s="942"/>
      <c r="J101" s="884" t="s">
        <v>569</v>
      </c>
      <c r="K101" s="609"/>
      <c r="L101" s="609"/>
      <c r="M101" s="609"/>
      <c r="N101" s="609"/>
      <c r="O101" s="609"/>
      <c r="P101" s="885"/>
    </row>
    <row r="102" spans="1:16" ht="28.5" x14ac:dyDescent="0.45">
      <c r="A102" s="968" t="s">
        <v>128</v>
      </c>
      <c r="B102" s="87" t="s">
        <v>64</v>
      </c>
      <c r="C102" s="497" t="s">
        <v>37</v>
      </c>
      <c r="D102" s="534"/>
      <c r="E102" s="72"/>
      <c r="F102" s="568"/>
      <c r="G102" s="44" t="s">
        <v>443</v>
      </c>
      <c r="H102" s="90" t="s">
        <v>146</v>
      </c>
      <c r="I102" s="944"/>
      <c r="J102" s="884" t="s">
        <v>572</v>
      </c>
      <c r="K102" s="609"/>
      <c r="L102" s="609"/>
      <c r="M102" s="609"/>
      <c r="N102" s="609"/>
      <c r="O102" s="609"/>
      <c r="P102" s="885"/>
    </row>
    <row r="103" spans="1:16" x14ac:dyDescent="0.45">
      <c r="A103" s="969" t="s">
        <v>128</v>
      </c>
      <c r="B103" s="374" t="s">
        <v>64</v>
      </c>
      <c r="C103" s="498" t="s">
        <v>38</v>
      </c>
      <c r="D103" s="545"/>
      <c r="E103" s="376"/>
      <c r="F103" s="579" t="s">
        <v>92</v>
      </c>
      <c r="G103" s="378"/>
      <c r="H103" s="379" t="s">
        <v>147</v>
      </c>
      <c r="I103" s="970"/>
      <c r="J103" s="900" t="s">
        <v>572</v>
      </c>
      <c r="K103" s="615"/>
      <c r="L103" s="615"/>
      <c r="M103" s="615"/>
      <c r="N103" s="615"/>
      <c r="O103" s="615"/>
      <c r="P103" s="901"/>
    </row>
    <row r="104" spans="1:16" x14ac:dyDescent="0.45">
      <c r="A104" s="967" t="s">
        <v>128</v>
      </c>
      <c r="B104" s="123" t="s">
        <v>64</v>
      </c>
      <c r="C104" s="495" t="s">
        <v>38</v>
      </c>
      <c r="D104" s="533"/>
      <c r="E104" s="125"/>
      <c r="F104" s="567"/>
      <c r="G104" s="127" t="s">
        <v>503</v>
      </c>
      <c r="H104" s="128" t="s">
        <v>147</v>
      </c>
      <c r="I104" s="942"/>
      <c r="J104" s="884" t="s">
        <v>572</v>
      </c>
      <c r="K104" s="609"/>
      <c r="L104" s="609"/>
      <c r="M104" s="609"/>
      <c r="N104" s="609"/>
      <c r="O104" s="609"/>
      <c r="P104" s="885"/>
    </row>
    <row r="105" spans="1:16" s="56" customFormat="1" x14ac:dyDescent="0.45">
      <c r="A105" s="973" t="s">
        <v>129</v>
      </c>
      <c r="B105" s="227"/>
      <c r="C105" s="500"/>
      <c r="D105" s="547" t="s">
        <v>123</v>
      </c>
      <c r="E105" s="230"/>
      <c r="F105" s="581"/>
      <c r="G105" s="232"/>
      <c r="H105" s="226"/>
      <c r="I105" s="974"/>
      <c r="J105" s="904"/>
      <c r="K105" s="602"/>
      <c r="L105" s="602"/>
      <c r="M105" s="602"/>
      <c r="N105" s="602"/>
      <c r="O105" s="602"/>
      <c r="P105" s="905"/>
    </row>
    <row r="106" spans="1:16" s="56" customFormat="1" x14ac:dyDescent="0.45">
      <c r="A106" s="975" t="s">
        <v>129</v>
      </c>
      <c r="B106" s="31" t="s">
        <v>65</v>
      </c>
      <c r="C106" s="501"/>
      <c r="D106" s="548"/>
      <c r="E106" s="78" t="s">
        <v>106</v>
      </c>
      <c r="F106" s="582"/>
      <c r="G106" s="34"/>
      <c r="H106" s="93"/>
      <c r="I106" s="976"/>
      <c r="J106" s="906"/>
      <c r="K106" s="603"/>
      <c r="L106" s="603"/>
      <c r="M106" s="603"/>
      <c r="N106" s="603"/>
      <c r="O106" s="603"/>
      <c r="P106" s="907"/>
    </row>
    <row r="107" spans="1:16" x14ac:dyDescent="0.45">
      <c r="A107" s="977" t="s">
        <v>129</v>
      </c>
      <c r="B107" s="390" t="s">
        <v>65</v>
      </c>
      <c r="C107" s="502" t="s">
        <v>39</v>
      </c>
      <c r="D107" s="549"/>
      <c r="E107" s="392"/>
      <c r="F107" s="583" t="s">
        <v>93</v>
      </c>
      <c r="G107" s="394"/>
      <c r="H107" s="395" t="s">
        <v>145</v>
      </c>
      <c r="I107" s="978">
        <v>2023</v>
      </c>
      <c r="J107" s="908" t="s">
        <v>572</v>
      </c>
      <c r="K107" s="617"/>
      <c r="L107" s="617"/>
      <c r="M107" s="617"/>
      <c r="N107" s="617"/>
      <c r="O107" s="617"/>
      <c r="P107" s="909"/>
    </row>
    <row r="108" spans="1:16" x14ac:dyDescent="0.45">
      <c r="A108" s="979" t="s">
        <v>129</v>
      </c>
      <c r="B108" s="135" t="s">
        <v>65</v>
      </c>
      <c r="C108" s="504" t="s">
        <v>39</v>
      </c>
      <c r="D108" s="533"/>
      <c r="E108" s="125"/>
      <c r="F108" s="567"/>
      <c r="G108" s="127" t="s">
        <v>504</v>
      </c>
      <c r="H108" s="128" t="s">
        <v>145</v>
      </c>
      <c r="I108" s="942">
        <v>2023</v>
      </c>
      <c r="J108" s="884" t="s">
        <v>572</v>
      </c>
      <c r="K108" s="609"/>
      <c r="L108" s="609"/>
      <c r="M108" s="609"/>
      <c r="N108" s="609"/>
      <c r="O108" s="609"/>
      <c r="P108" s="885"/>
    </row>
    <row r="109" spans="1:16" ht="28.5" x14ac:dyDescent="0.45">
      <c r="A109" s="980" t="s">
        <v>129</v>
      </c>
      <c r="B109" s="61" t="s">
        <v>65</v>
      </c>
      <c r="C109" s="506" t="s">
        <v>39</v>
      </c>
      <c r="D109" s="534"/>
      <c r="E109" s="72"/>
      <c r="F109" s="568"/>
      <c r="G109" s="44" t="s">
        <v>505</v>
      </c>
      <c r="H109" s="90" t="s">
        <v>145</v>
      </c>
      <c r="I109" s="944">
        <v>2023</v>
      </c>
      <c r="J109" s="884" t="s">
        <v>572</v>
      </c>
      <c r="K109" s="609"/>
      <c r="L109" s="609"/>
      <c r="M109" s="609"/>
      <c r="N109" s="609"/>
      <c r="O109" s="609"/>
      <c r="P109" s="885"/>
    </row>
    <row r="110" spans="1:16" ht="28.5" x14ac:dyDescent="0.45">
      <c r="A110" s="980" t="s">
        <v>129</v>
      </c>
      <c r="B110" s="61" t="s">
        <v>65</v>
      </c>
      <c r="C110" s="506" t="s">
        <v>39</v>
      </c>
      <c r="D110" s="534"/>
      <c r="E110" s="72"/>
      <c r="F110" s="568"/>
      <c r="G110" s="44" t="s">
        <v>551</v>
      </c>
      <c r="H110" s="90" t="s">
        <v>145</v>
      </c>
      <c r="I110" s="944">
        <v>2023</v>
      </c>
      <c r="J110" s="884" t="s">
        <v>572</v>
      </c>
      <c r="K110" s="609"/>
      <c r="L110" s="609"/>
      <c r="M110" s="609"/>
      <c r="N110" s="609"/>
      <c r="O110" s="609"/>
      <c r="P110" s="885"/>
    </row>
    <row r="111" spans="1:16" x14ac:dyDescent="0.45">
      <c r="A111" s="980" t="s">
        <v>129</v>
      </c>
      <c r="B111" s="61" t="s">
        <v>65</v>
      </c>
      <c r="C111" s="506" t="s">
        <v>39</v>
      </c>
      <c r="D111" s="534"/>
      <c r="E111" s="72"/>
      <c r="F111" s="568"/>
      <c r="G111" s="44" t="s">
        <v>506</v>
      </c>
      <c r="H111" s="90" t="s">
        <v>145</v>
      </c>
      <c r="I111" s="944">
        <v>2024</v>
      </c>
      <c r="J111" s="884" t="s">
        <v>572</v>
      </c>
      <c r="K111" s="609"/>
      <c r="L111" s="609"/>
      <c r="M111" s="609"/>
      <c r="N111" s="609"/>
      <c r="O111" s="609"/>
      <c r="P111" s="885"/>
    </row>
    <row r="112" spans="1:16" x14ac:dyDescent="0.45">
      <c r="A112" s="980" t="s">
        <v>129</v>
      </c>
      <c r="B112" s="61" t="s">
        <v>65</v>
      </c>
      <c r="C112" s="506" t="s">
        <v>39</v>
      </c>
      <c r="D112" s="534"/>
      <c r="E112" s="72"/>
      <c r="F112" s="568"/>
      <c r="G112" s="44" t="s">
        <v>507</v>
      </c>
      <c r="H112" s="90" t="s">
        <v>145</v>
      </c>
      <c r="I112" s="944">
        <v>2024</v>
      </c>
      <c r="J112" s="884" t="s">
        <v>572</v>
      </c>
      <c r="K112" s="609"/>
      <c r="L112" s="609"/>
      <c r="M112" s="609"/>
      <c r="N112" s="609"/>
      <c r="O112" s="609"/>
      <c r="P112" s="885"/>
    </row>
    <row r="113" spans="1:16" x14ac:dyDescent="0.45">
      <c r="A113" s="981" t="s">
        <v>129</v>
      </c>
      <c r="B113" s="404" t="s">
        <v>65</v>
      </c>
      <c r="C113" s="507" t="s">
        <v>40</v>
      </c>
      <c r="D113" s="550"/>
      <c r="E113" s="406"/>
      <c r="F113" s="584" t="s">
        <v>94</v>
      </c>
      <c r="G113" s="408"/>
      <c r="H113" s="409" t="s">
        <v>145</v>
      </c>
      <c r="I113" s="982">
        <v>2023</v>
      </c>
      <c r="J113" s="908" t="s">
        <v>572</v>
      </c>
      <c r="K113" s="617"/>
      <c r="L113" s="617"/>
      <c r="M113" s="617"/>
      <c r="N113" s="617"/>
      <c r="O113" s="617"/>
      <c r="P113" s="909"/>
    </row>
    <row r="114" spans="1:16" ht="28.5" x14ac:dyDescent="0.45">
      <c r="A114" s="979" t="s">
        <v>129</v>
      </c>
      <c r="B114" s="135" t="s">
        <v>65</v>
      </c>
      <c r="C114" s="504" t="s">
        <v>40</v>
      </c>
      <c r="D114" s="533"/>
      <c r="E114" s="125"/>
      <c r="F114" s="567"/>
      <c r="G114" s="127" t="s">
        <v>508</v>
      </c>
      <c r="H114" s="128" t="s">
        <v>145</v>
      </c>
      <c r="I114" s="942">
        <v>2023</v>
      </c>
      <c r="J114" s="884" t="s">
        <v>572</v>
      </c>
      <c r="K114" s="609"/>
      <c r="L114" s="609"/>
      <c r="M114" s="609"/>
      <c r="N114" s="609"/>
      <c r="O114" s="609"/>
      <c r="P114" s="885"/>
    </row>
    <row r="115" spans="1:16" ht="28.5" x14ac:dyDescent="0.45">
      <c r="A115" s="980" t="s">
        <v>129</v>
      </c>
      <c r="B115" s="61" t="s">
        <v>65</v>
      </c>
      <c r="C115" s="506" t="s">
        <v>40</v>
      </c>
      <c r="D115" s="534"/>
      <c r="E115" s="72"/>
      <c r="F115" s="568"/>
      <c r="G115" s="44" t="s">
        <v>509</v>
      </c>
      <c r="H115" s="90" t="s">
        <v>145</v>
      </c>
      <c r="I115" s="944">
        <v>2024</v>
      </c>
      <c r="J115" s="884" t="s">
        <v>572</v>
      </c>
      <c r="K115" s="609"/>
      <c r="L115" s="609"/>
      <c r="M115" s="609"/>
      <c r="N115" s="609"/>
      <c r="O115" s="609"/>
      <c r="P115" s="885"/>
    </row>
    <row r="116" spans="1:16" ht="28.5" x14ac:dyDescent="0.45">
      <c r="A116" s="980" t="s">
        <v>129</v>
      </c>
      <c r="B116" s="61" t="s">
        <v>65</v>
      </c>
      <c r="C116" s="506" t="s">
        <v>40</v>
      </c>
      <c r="D116" s="534"/>
      <c r="E116" s="72"/>
      <c r="F116" s="568"/>
      <c r="G116" s="44" t="s">
        <v>510</v>
      </c>
      <c r="H116" s="90" t="s">
        <v>145</v>
      </c>
      <c r="I116" s="944">
        <v>2024</v>
      </c>
      <c r="J116" s="884" t="s">
        <v>572</v>
      </c>
      <c r="K116" s="609"/>
      <c r="L116" s="609"/>
      <c r="M116" s="609"/>
      <c r="N116" s="609"/>
      <c r="O116" s="609"/>
      <c r="P116" s="885"/>
    </row>
    <row r="117" spans="1:16" s="56" customFormat="1" x14ac:dyDescent="0.45">
      <c r="A117" s="983" t="s">
        <v>129</v>
      </c>
      <c r="B117" s="241" t="s">
        <v>66</v>
      </c>
      <c r="C117" s="508"/>
      <c r="D117" s="551"/>
      <c r="E117" s="243" t="s">
        <v>107</v>
      </c>
      <c r="F117" s="585"/>
      <c r="G117" s="245"/>
      <c r="H117" s="240"/>
      <c r="I117" s="984"/>
      <c r="J117" s="910"/>
      <c r="K117" s="604"/>
      <c r="L117" s="604"/>
      <c r="M117" s="604"/>
      <c r="N117" s="604"/>
      <c r="O117" s="604"/>
      <c r="P117" s="911"/>
    </row>
    <row r="118" spans="1:16" x14ac:dyDescent="0.45">
      <c r="A118" s="977" t="s">
        <v>129</v>
      </c>
      <c r="B118" s="390" t="s">
        <v>66</v>
      </c>
      <c r="C118" s="502" t="s">
        <v>41</v>
      </c>
      <c r="D118" s="549"/>
      <c r="E118" s="392"/>
      <c r="F118" s="583" t="s">
        <v>95</v>
      </c>
      <c r="G118" s="394"/>
      <c r="H118" s="395" t="s">
        <v>145</v>
      </c>
      <c r="I118" s="978">
        <v>2022</v>
      </c>
      <c r="J118" s="908" t="s">
        <v>570</v>
      </c>
      <c r="K118" s="617"/>
      <c r="L118" s="617"/>
      <c r="M118" s="617"/>
      <c r="N118" s="617"/>
      <c r="O118" s="617"/>
      <c r="P118" s="909"/>
    </row>
    <row r="119" spans="1:16" ht="28.5" x14ac:dyDescent="0.45">
      <c r="A119" s="979" t="s">
        <v>129</v>
      </c>
      <c r="B119" s="135" t="s">
        <v>66</v>
      </c>
      <c r="C119" s="504" t="s">
        <v>41</v>
      </c>
      <c r="D119" s="533"/>
      <c r="E119" s="125"/>
      <c r="F119" s="567"/>
      <c r="G119" s="127" t="s">
        <v>511</v>
      </c>
      <c r="H119" s="128" t="s">
        <v>145</v>
      </c>
      <c r="I119" s="942">
        <v>2022</v>
      </c>
      <c r="J119" s="884" t="s">
        <v>570</v>
      </c>
      <c r="K119" s="609"/>
      <c r="L119" s="609"/>
      <c r="M119" s="609"/>
      <c r="N119" s="609"/>
      <c r="O119" s="609"/>
      <c r="P119" s="885"/>
    </row>
    <row r="120" spans="1:16" ht="28.5" x14ac:dyDescent="0.45">
      <c r="A120" s="980" t="s">
        <v>129</v>
      </c>
      <c r="B120" s="61" t="s">
        <v>66</v>
      </c>
      <c r="C120" s="506" t="s">
        <v>41</v>
      </c>
      <c r="D120" s="534"/>
      <c r="E120" s="72"/>
      <c r="F120" s="568"/>
      <c r="G120" s="44" t="s">
        <v>512</v>
      </c>
      <c r="H120" s="90" t="s">
        <v>145</v>
      </c>
      <c r="I120" s="944">
        <v>2023</v>
      </c>
      <c r="J120" s="884" t="s">
        <v>570</v>
      </c>
      <c r="K120" s="609"/>
      <c r="L120" s="609"/>
      <c r="M120" s="609"/>
      <c r="N120" s="609"/>
      <c r="O120" s="609"/>
      <c r="P120" s="885"/>
    </row>
    <row r="121" spans="1:16" x14ac:dyDescent="0.45">
      <c r="A121" s="980" t="s">
        <v>129</v>
      </c>
      <c r="B121" s="61" t="s">
        <v>66</v>
      </c>
      <c r="C121" s="506" t="s">
        <v>41</v>
      </c>
      <c r="D121" s="534"/>
      <c r="E121" s="72"/>
      <c r="F121" s="568"/>
      <c r="G121" s="44" t="s">
        <v>513</v>
      </c>
      <c r="H121" s="90" t="s">
        <v>145</v>
      </c>
      <c r="I121" s="944">
        <v>2024</v>
      </c>
      <c r="J121" s="884" t="s">
        <v>572</v>
      </c>
      <c r="K121" s="609"/>
      <c r="L121" s="609"/>
      <c r="M121" s="609"/>
      <c r="N121" s="609"/>
      <c r="O121" s="609"/>
      <c r="P121" s="885"/>
    </row>
    <row r="122" spans="1:16" ht="28.5" x14ac:dyDescent="0.45">
      <c r="A122" s="980" t="s">
        <v>129</v>
      </c>
      <c r="B122" s="61" t="s">
        <v>66</v>
      </c>
      <c r="C122" s="506" t="s">
        <v>41</v>
      </c>
      <c r="D122" s="534"/>
      <c r="E122" s="72"/>
      <c r="F122" s="568"/>
      <c r="G122" s="44" t="s">
        <v>514</v>
      </c>
      <c r="H122" s="90" t="s">
        <v>147</v>
      </c>
      <c r="I122" s="944"/>
      <c r="J122" s="884" t="s">
        <v>572</v>
      </c>
      <c r="K122" s="609"/>
      <c r="L122" s="609"/>
      <c r="M122" s="609"/>
      <c r="N122" s="609"/>
      <c r="O122" s="609"/>
      <c r="P122" s="885"/>
    </row>
    <row r="123" spans="1:16" x14ac:dyDescent="0.45">
      <c r="A123" s="981" t="s">
        <v>129</v>
      </c>
      <c r="B123" s="404" t="s">
        <v>66</v>
      </c>
      <c r="C123" s="507" t="s">
        <v>42</v>
      </c>
      <c r="D123" s="550"/>
      <c r="E123" s="406"/>
      <c r="F123" s="584" t="s">
        <v>96</v>
      </c>
      <c r="G123" s="408"/>
      <c r="H123" s="409" t="s">
        <v>145</v>
      </c>
      <c r="I123" s="982">
        <v>2022</v>
      </c>
      <c r="J123" s="908" t="s">
        <v>569</v>
      </c>
      <c r="K123" s="617"/>
      <c r="L123" s="617"/>
      <c r="M123" s="617"/>
      <c r="N123" s="617"/>
      <c r="O123" s="617"/>
      <c r="P123" s="909"/>
    </row>
    <row r="124" spans="1:16" ht="28.5" x14ac:dyDescent="0.45">
      <c r="A124" s="979" t="s">
        <v>129</v>
      </c>
      <c r="B124" s="135" t="s">
        <v>66</v>
      </c>
      <c r="C124" s="504" t="s">
        <v>42</v>
      </c>
      <c r="D124" s="533"/>
      <c r="E124" s="125"/>
      <c r="F124" s="567"/>
      <c r="G124" s="127" t="s">
        <v>515</v>
      </c>
      <c r="H124" s="128" t="s">
        <v>145</v>
      </c>
      <c r="I124" s="942">
        <v>2022</v>
      </c>
      <c r="J124" s="884" t="s">
        <v>569</v>
      </c>
      <c r="K124" s="609"/>
      <c r="L124" s="609"/>
      <c r="M124" s="609"/>
      <c r="N124" s="609"/>
      <c r="O124" s="609"/>
      <c r="P124" s="885"/>
    </row>
    <row r="125" spans="1:16" x14ac:dyDescent="0.45">
      <c r="A125" s="980" t="s">
        <v>129</v>
      </c>
      <c r="B125" s="61" t="s">
        <v>66</v>
      </c>
      <c r="C125" s="506" t="s">
        <v>42</v>
      </c>
      <c r="D125" s="534"/>
      <c r="E125" s="72"/>
      <c r="F125" s="568"/>
      <c r="G125" s="44" t="s">
        <v>516</v>
      </c>
      <c r="H125" s="90" t="s">
        <v>145</v>
      </c>
      <c r="I125" s="944">
        <v>2023</v>
      </c>
      <c r="J125" s="884" t="s">
        <v>572</v>
      </c>
      <c r="K125" s="609"/>
      <c r="L125" s="609"/>
      <c r="M125" s="609"/>
      <c r="N125" s="609"/>
      <c r="O125" s="609"/>
      <c r="P125" s="885"/>
    </row>
    <row r="126" spans="1:16" x14ac:dyDescent="0.45">
      <c r="A126" s="980" t="s">
        <v>129</v>
      </c>
      <c r="B126" s="61" t="s">
        <v>66</v>
      </c>
      <c r="C126" s="506" t="s">
        <v>42</v>
      </c>
      <c r="D126" s="534"/>
      <c r="E126" s="72"/>
      <c r="F126" s="568"/>
      <c r="G126" s="44" t="s">
        <v>517</v>
      </c>
      <c r="H126" s="90" t="s">
        <v>145</v>
      </c>
      <c r="I126" s="944">
        <v>2024</v>
      </c>
      <c r="J126" s="884" t="s">
        <v>572</v>
      </c>
      <c r="K126" s="609"/>
      <c r="L126" s="609"/>
      <c r="M126" s="609"/>
      <c r="N126" s="609"/>
      <c r="O126" s="609"/>
      <c r="P126" s="885"/>
    </row>
    <row r="127" spans="1:16" x14ac:dyDescent="0.45">
      <c r="A127" s="981" t="s">
        <v>129</v>
      </c>
      <c r="B127" s="404" t="s">
        <v>66</v>
      </c>
      <c r="C127" s="507" t="s">
        <v>43</v>
      </c>
      <c r="D127" s="550"/>
      <c r="E127" s="406"/>
      <c r="F127" s="584" t="s">
        <v>97</v>
      </c>
      <c r="G127" s="408"/>
      <c r="H127" s="409" t="s">
        <v>145</v>
      </c>
      <c r="I127" s="982">
        <v>2022</v>
      </c>
      <c r="J127" s="908" t="s">
        <v>569</v>
      </c>
      <c r="K127" s="617"/>
      <c r="L127" s="617"/>
      <c r="M127" s="617"/>
      <c r="N127" s="617"/>
      <c r="O127" s="617"/>
      <c r="P127" s="909"/>
    </row>
    <row r="128" spans="1:16" ht="28.5" x14ac:dyDescent="0.45">
      <c r="A128" s="979" t="s">
        <v>129</v>
      </c>
      <c r="B128" s="135" t="s">
        <v>66</v>
      </c>
      <c r="C128" s="504" t="s">
        <v>43</v>
      </c>
      <c r="D128" s="533"/>
      <c r="E128" s="125"/>
      <c r="F128" s="567"/>
      <c r="G128" s="127" t="s">
        <v>518</v>
      </c>
      <c r="H128" s="128" t="s">
        <v>145</v>
      </c>
      <c r="I128" s="942">
        <v>2022</v>
      </c>
      <c r="J128" s="884" t="s">
        <v>569</v>
      </c>
      <c r="K128" s="609"/>
      <c r="L128" s="609"/>
      <c r="M128" s="609"/>
      <c r="N128" s="609"/>
      <c r="O128" s="609"/>
      <c r="P128" s="885"/>
    </row>
    <row r="129" spans="1:16" x14ac:dyDescent="0.45">
      <c r="A129" s="980" t="s">
        <v>129</v>
      </c>
      <c r="B129" s="61" t="s">
        <v>66</v>
      </c>
      <c r="C129" s="506" t="s">
        <v>43</v>
      </c>
      <c r="D129" s="534"/>
      <c r="E129" s="72"/>
      <c r="F129" s="568"/>
      <c r="G129" s="44" t="s">
        <v>519</v>
      </c>
      <c r="H129" s="90" t="s">
        <v>145</v>
      </c>
      <c r="I129" s="944">
        <v>2023</v>
      </c>
      <c r="J129" s="884" t="s">
        <v>572</v>
      </c>
      <c r="K129" s="609"/>
      <c r="L129" s="609"/>
      <c r="M129" s="609"/>
      <c r="N129" s="609"/>
      <c r="O129" s="609"/>
      <c r="P129" s="885"/>
    </row>
    <row r="130" spans="1:16" ht="28.5" x14ac:dyDescent="0.45">
      <c r="A130" s="980" t="s">
        <v>129</v>
      </c>
      <c r="B130" s="61" t="s">
        <v>66</v>
      </c>
      <c r="C130" s="506" t="s">
        <v>43</v>
      </c>
      <c r="D130" s="534"/>
      <c r="E130" s="72"/>
      <c r="F130" s="568"/>
      <c r="G130" s="44" t="s">
        <v>444</v>
      </c>
      <c r="H130" s="90" t="s">
        <v>145</v>
      </c>
      <c r="I130" s="944">
        <v>2023</v>
      </c>
      <c r="J130" s="884" t="s">
        <v>572</v>
      </c>
      <c r="K130" s="609"/>
      <c r="L130" s="609"/>
      <c r="M130" s="609"/>
      <c r="N130" s="609"/>
      <c r="O130" s="609"/>
      <c r="P130" s="885"/>
    </row>
    <row r="131" spans="1:16" s="56" customFormat="1" x14ac:dyDescent="0.45">
      <c r="A131" s="983" t="s">
        <v>129</v>
      </c>
      <c r="B131" s="241" t="s">
        <v>67</v>
      </c>
      <c r="C131" s="508"/>
      <c r="D131" s="551"/>
      <c r="E131" s="243" t="s">
        <v>5</v>
      </c>
      <c r="F131" s="585"/>
      <c r="G131" s="245"/>
      <c r="H131" s="240"/>
      <c r="I131" s="984"/>
      <c r="J131" s="910"/>
      <c r="K131" s="604"/>
      <c r="L131" s="604"/>
      <c r="M131" s="604"/>
      <c r="N131" s="604"/>
      <c r="O131" s="604"/>
      <c r="P131" s="911"/>
    </row>
    <row r="132" spans="1:16" x14ac:dyDescent="0.45">
      <c r="A132" s="977" t="s">
        <v>129</v>
      </c>
      <c r="B132" s="390" t="s">
        <v>67</v>
      </c>
      <c r="C132" s="502" t="s">
        <v>44</v>
      </c>
      <c r="D132" s="549"/>
      <c r="E132" s="392"/>
      <c r="F132" s="583" t="s">
        <v>98</v>
      </c>
      <c r="G132" s="394"/>
      <c r="H132" s="395" t="s">
        <v>145</v>
      </c>
      <c r="I132" s="978">
        <v>2022</v>
      </c>
      <c r="J132" s="908" t="s">
        <v>570</v>
      </c>
      <c r="K132" s="617"/>
      <c r="L132" s="617"/>
      <c r="M132" s="617"/>
      <c r="N132" s="617"/>
      <c r="O132" s="617"/>
      <c r="P132" s="909"/>
    </row>
    <row r="133" spans="1:16" x14ac:dyDescent="0.45">
      <c r="A133" s="979" t="s">
        <v>129</v>
      </c>
      <c r="B133" s="135" t="s">
        <v>67</v>
      </c>
      <c r="C133" s="504" t="s">
        <v>44</v>
      </c>
      <c r="D133" s="533"/>
      <c r="E133" s="125"/>
      <c r="F133" s="567"/>
      <c r="G133" s="127" t="s">
        <v>520</v>
      </c>
      <c r="H133" s="128" t="s">
        <v>145</v>
      </c>
      <c r="I133" s="942">
        <v>2022</v>
      </c>
      <c r="J133" s="884" t="s">
        <v>570</v>
      </c>
      <c r="K133" s="609"/>
      <c r="L133" s="609"/>
      <c r="M133" s="609"/>
      <c r="N133" s="609"/>
      <c r="O133" s="609"/>
      <c r="P133" s="885"/>
    </row>
    <row r="134" spans="1:16" ht="28.5" x14ac:dyDescent="0.45">
      <c r="A134" s="980" t="s">
        <v>129</v>
      </c>
      <c r="B134" s="61" t="s">
        <v>67</v>
      </c>
      <c r="C134" s="506" t="s">
        <v>44</v>
      </c>
      <c r="D134" s="534"/>
      <c r="E134" s="72"/>
      <c r="F134" s="568"/>
      <c r="G134" s="44" t="s">
        <v>521</v>
      </c>
      <c r="H134" s="90" t="s">
        <v>145</v>
      </c>
      <c r="I134" s="944">
        <v>2023</v>
      </c>
      <c r="J134" s="884" t="s">
        <v>572</v>
      </c>
      <c r="K134" s="609"/>
      <c r="L134" s="609"/>
      <c r="M134" s="609"/>
      <c r="N134" s="609"/>
      <c r="O134" s="609"/>
      <c r="P134" s="885"/>
    </row>
    <row r="135" spans="1:16" x14ac:dyDescent="0.45">
      <c r="A135" s="980" t="s">
        <v>129</v>
      </c>
      <c r="B135" s="61" t="s">
        <v>67</v>
      </c>
      <c r="C135" s="506" t="s">
        <v>44</v>
      </c>
      <c r="D135" s="534"/>
      <c r="E135" s="72"/>
      <c r="F135" s="568"/>
      <c r="G135" s="44" t="s">
        <v>522</v>
      </c>
      <c r="H135" s="90" t="s">
        <v>145</v>
      </c>
      <c r="I135" s="944">
        <v>2023</v>
      </c>
      <c r="J135" s="884" t="s">
        <v>572</v>
      </c>
      <c r="K135" s="609"/>
      <c r="L135" s="609"/>
      <c r="M135" s="609"/>
      <c r="N135" s="609"/>
      <c r="O135" s="609"/>
      <c r="P135" s="885"/>
    </row>
    <row r="136" spans="1:16" s="56" customFormat="1" x14ac:dyDescent="0.45">
      <c r="A136" s="985" t="s">
        <v>6</v>
      </c>
      <c r="B136" s="254"/>
      <c r="C136" s="509"/>
      <c r="D136" s="552" t="s">
        <v>124</v>
      </c>
      <c r="E136" s="257"/>
      <c r="F136" s="586"/>
      <c r="G136" s="259"/>
      <c r="H136" s="253"/>
      <c r="I136" s="986"/>
      <c r="J136" s="912"/>
      <c r="K136" s="605"/>
      <c r="L136" s="605"/>
      <c r="M136" s="605"/>
      <c r="N136" s="605"/>
      <c r="O136" s="605"/>
      <c r="P136" s="913"/>
    </row>
    <row r="137" spans="1:16" s="56" customFormat="1" x14ac:dyDescent="0.45">
      <c r="A137" s="987" t="s">
        <v>6</v>
      </c>
      <c r="B137" s="35" t="s">
        <v>68</v>
      </c>
      <c r="C137" s="510"/>
      <c r="D137" s="553"/>
      <c r="E137" s="79" t="s">
        <v>108</v>
      </c>
      <c r="F137" s="587"/>
      <c r="G137" s="38"/>
      <c r="H137" s="94"/>
      <c r="I137" s="988"/>
      <c r="J137" s="914"/>
      <c r="K137" s="618"/>
      <c r="L137" s="618"/>
      <c r="M137" s="618"/>
      <c r="N137" s="618"/>
      <c r="O137" s="618"/>
      <c r="P137" s="915"/>
    </row>
    <row r="138" spans="1:16" x14ac:dyDescent="0.45">
      <c r="A138" s="989" t="s">
        <v>6</v>
      </c>
      <c r="B138" s="420" t="s">
        <v>68</v>
      </c>
      <c r="C138" s="511" t="s">
        <v>45</v>
      </c>
      <c r="D138" s="554"/>
      <c r="E138" s="422"/>
      <c r="F138" s="588" t="s">
        <v>110</v>
      </c>
      <c r="G138" s="424"/>
      <c r="H138" s="419" t="s">
        <v>145</v>
      </c>
      <c r="I138" s="990">
        <v>2023</v>
      </c>
      <c r="J138" s="916" t="s">
        <v>572</v>
      </c>
      <c r="K138" s="619"/>
      <c r="L138" s="619"/>
      <c r="M138" s="619"/>
      <c r="N138" s="619"/>
      <c r="O138" s="619"/>
      <c r="P138" s="917"/>
    </row>
    <row r="139" spans="1:16" ht="28.5" x14ac:dyDescent="0.45">
      <c r="A139" s="991" t="s">
        <v>6</v>
      </c>
      <c r="B139" s="136" t="s">
        <v>68</v>
      </c>
      <c r="C139" s="513" t="s">
        <v>45</v>
      </c>
      <c r="D139" s="533"/>
      <c r="E139" s="125"/>
      <c r="F139" s="567"/>
      <c r="G139" s="127" t="s">
        <v>523</v>
      </c>
      <c r="H139" s="128" t="s">
        <v>145</v>
      </c>
      <c r="I139" s="942">
        <v>2023</v>
      </c>
      <c r="J139" s="884" t="s">
        <v>572</v>
      </c>
      <c r="K139" s="609"/>
      <c r="L139" s="609"/>
      <c r="M139" s="609"/>
      <c r="N139" s="609"/>
      <c r="O139" s="609"/>
      <c r="P139" s="885"/>
    </row>
    <row r="140" spans="1:16" ht="28.5" x14ac:dyDescent="0.45">
      <c r="A140" s="992" t="s">
        <v>6</v>
      </c>
      <c r="B140" s="62" t="s">
        <v>68</v>
      </c>
      <c r="C140" s="515" t="s">
        <v>45</v>
      </c>
      <c r="D140" s="534"/>
      <c r="E140" s="72"/>
      <c r="F140" s="568"/>
      <c r="G140" s="44" t="s">
        <v>524</v>
      </c>
      <c r="H140" s="90" t="s">
        <v>145</v>
      </c>
      <c r="I140" s="944">
        <v>2024</v>
      </c>
      <c r="J140" s="884" t="s">
        <v>572</v>
      </c>
      <c r="K140" s="609"/>
      <c r="L140" s="609"/>
      <c r="M140" s="609"/>
      <c r="N140" s="609"/>
      <c r="O140" s="609"/>
      <c r="P140" s="885"/>
    </row>
    <row r="141" spans="1:16" x14ac:dyDescent="0.45">
      <c r="A141" s="993" t="s">
        <v>6</v>
      </c>
      <c r="B141" s="433" t="s">
        <v>68</v>
      </c>
      <c r="C141" s="516" t="s">
        <v>46</v>
      </c>
      <c r="D141" s="555"/>
      <c r="E141" s="435"/>
      <c r="F141" s="589" t="s">
        <v>111</v>
      </c>
      <c r="G141" s="437"/>
      <c r="H141" s="432" t="s">
        <v>145</v>
      </c>
      <c r="I141" s="994">
        <v>2023</v>
      </c>
      <c r="J141" s="916" t="s">
        <v>572</v>
      </c>
      <c r="K141" s="619"/>
      <c r="L141" s="619"/>
      <c r="M141" s="619"/>
      <c r="N141" s="619"/>
      <c r="O141" s="619"/>
      <c r="P141" s="917"/>
    </row>
    <row r="142" spans="1:16" x14ac:dyDescent="0.45">
      <c r="A142" s="991" t="s">
        <v>6</v>
      </c>
      <c r="B142" s="136" t="s">
        <v>68</v>
      </c>
      <c r="C142" s="513" t="s">
        <v>46</v>
      </c>
      <c r="D142" s="533"/>
      <c r="E142" s="125"/>
      <c r="F142" s="567"/>
      <c r="G142" s="127" t="s">
        <v>525</v>
      </c>
      <c r="H142" s="128" t="s">
        <v>145</v>
      </c>
      <c r="I142" s="942">
        <v>2023</v>
      </c>
      <c r="J142" s="884" t="s">
        <v>572</v>
      </c>
      <c r="K142" s="609"/>
      <c r="L142" s="609"/>
      <c r="M142" s="609"/>
      <c r="N142" s="609"/>
      <c r="O142" s="609"/>
      <c r="P142" s="885"/>
    </row>
    <row r="143" spans="1:16" x14ac:dyDescent="0.45">
      <c r="A143" s="992" t="s">
        <v>6</v>
      </c>
      <c r="B143" s="62" t="s">
        <v>68</v>
      </c>
      <c r="C143" s="515" t="s">
        <v>46</v>
      </c>
      <c r="D143" s="534"/>
      <c r="E143" s="72"/>
      <c r="F143" s="568"/>
      <c r="G143" s="44" t="s">
        <v>526</v>
      </c>
      <c r="H143" s="90" t="s">
        <v>145</v>
      </c>
      <c r="I143" s="944">
        <v>2023</v>
      </c>
      <c r="J143" s="884" t="s">
        <v>572</v>
      </c>
      <c r="K143" s="609"/>
      <c r="L143" s="609"/>
      <c r="M143" s="609"/>
      <c r="N143" s="609"/>
      <c r="O143" s="609"/>
      <c r="P143" s="885"/>
    </row>
    <row r="144" spans="1:16" ht="28.5" x14ac:dyDescent="0.45">
      <c r="A144" s="992" t="s">
        <v>6</v>
      </c>
      <c r="B144" s="62" t="s">
        <v>68</v>
      </c>
      <c r="C144" s="515" t="s">
        <v>46</v>
      </c>
      <c r="D144" s="534"/>
      <c r="E144" s="72"/>
      <c r="F144" s="568"/>
      <c r="G144" s="44" t="s">
        <v>527</v>
      </c>
      <c r="H144" s="90" t="s">
        <v>145</v>
      </c>
      <c r="I144" s="944">
        <v>2023</v>
      </c>
      <c r="J144" s="884" t="s">
        <v>572</v>
      </c>
      <c r="K144" s="609"/>
      <c r="L144" s="609"/>
      <c r="M144" s="609"/>
      <c r="N144" s="609"/>
      <c r="O144" s="609"/>
      <c r="P144" s="885"/>
    </row>
    <row r="145" spans="1:16" s="56" customFormat="1" x14ac:dyDescent="0.45">
      <c r="A145" s="995" t="s">
        <v>6</v>
      </c>
      <c r="B145" s="268" t="s">
        <v>69</v>
      </c>
      <c r="C145" s="517"/>
      <c r="D145" s="556"/>
      <c r="E145" s="270" t="s">
        <v>109</v>
      </c>
      <c r="F145" s="590"/>
      <c r="G145" s="272"/>
      <c r="H145" s="267"/>
      <c r="I145" s="996"/>
      <c r="J145" s="918"/>
      <c r="K145" s="620"/>
      <c r="L145" s="620"/>
      <c r="M145" s="620"/>
      <c r="N145" s="620"/>
      <c r="O145" s="620"/>
      <c r="P145" s="919"/>
    </row>
    <row r="146" spans="1:16" x14ac:dyDescent="0.45">
      <c r="A146" s="989" t="s">
        <v>6</v>
      </c>
      <c r="B146" s="420" t="s">
        <v>69</v>
      </c>
      <c r="C146" s="511" t="s">
        <v>47</v>
      </c>
      <c r="D146" s="554"/>
      <c r="E146" s="422"/>
      <c r="F146" s="588" t="s">
        <v>167</v>
      </c>
      <c r="G146" s="424"/>
      <c r="H146" s="419" t="s">
        <v>145</v>
      </c>
      <c r="I146" s="990">
        <v>2022</v>
      </c>
      <c r="J146" s="916" t="s">
        <v>572</v>
      </c>
      <c r="K146" s="619"/>
      <c r="L146" s="619"/>
      <c r="M146" s="619"/>
      <c r="N146" s="619"/>
      <c r="O146" s="619"/>
      <c r="P146" s="917"/>
    </row>
    <row r="147" spans="1:16" ht="28.5" x14ac:dyDescent="0.45">
      <c r="A147" s="991" t="s">
        <v>6</v>
      </c>
      <c r="B147" s="136" t="s">
        <v>69</v>
      </c>
      <c r="C147" s="513" t="s">
        <v>47</v>
      </c>
      <c r="D147" s="533"/>
      <c r="E147" s="125"/>
      <c r="F147" s="567"/>
      <c r="G147" s="127" t="s">
        <v>528</v>
      </c>
      <c r="H147" s="128" t="s">
        <v>145</v>
      </c>
      <c r="I147" s="942">
        <v>2022</v>
      </c>
      <c r="J147" s="884" t="s">
        <v>572</v>
      </c>
      <c r="K147" s="609"/>
      <c r="L147" s="609"/>
      <c r="M147" s="609"/>
      <c r="N147" s="609"/>
      <c r="O147" s="609"/>
      <c r="P147" s="885"/>
    </row>
    <row r="148" spans="1:16" x14ac:dyDescent="0.45">
      <c r="A148" s="992" t="s">
        <v>6</v>
      </c>
      <c r="B148" s="62" t="s">
        <v>69</v>
      </c>
      <c r="C148" s="515" t="s">
        <v>47</v>
      </c>
      <c r="D148" s="534"/>
      <c r="E148" s="72"/>
      <c r="F148" s="568"/>
      <c r="G148" s="44" t="s">
        <v>529</v>
      </c>
      <c r="H148" s="90" t="s">
        <v>145</v>
      </c>
      <c r="I148" s="944">
        <v>2023</v>
      </c>
      <c r="J148" s="884" t="s">
        <v>572</v>
      </c>
      <c r="K148" s="609"/>
      <c r="L148" s="609"/>
      <c r="M148" s="609"/>
      <c r="N148" s="609"/>
      <c r="O148" s="609"/>
      <c r="P148" s="885"/>
    </row>
    <row r="149" spans="1:16" x14ac:dyDescent="0.45">
      <c r="A149" s="992" t="s">
        <v>6</v>
      </c>
      <c r="B149" s="62" t="s">
        <v>69</v>
      </c>
      <c r="C149" s="515" t="s">
        <v>47</v>
      </c>
      <c r="D149" s="534"/>
      <c r="E149" s="72"/>
      <c r="F149" s="568"/>
      <c r="G149" s="44" t="s">
        <v>530</v>
      </c>
      <c r="H149" s="90" t="s">
        <v>145</v>
      </c>
      <c r="I149" s="944">
        <v>2023</v>
      </c>
      <c r="J149" s="884" t="s">
        <v>572</v>
      </c>
      <c r="K149" s="609"/>
      <c r="L149" s="609"/>
      <c r="M149" s="609"/>
      <c r="N149" s="609"/>
      <c r="O149" s="609"/>
      <c r="P149" s="885"/>
    </row>
    <row r="150" spans="1:16" ht="28.5" x14ac:dyDescent="0.45">
      <c r="A150" s="992" t="s">
        <v>6</v>
      </c>
      <c r="B150" s="62" t="s">
        <v>69</v>
      </c>
      <c r="C150" s="515" t="s">
        <v>47</v>
      </c>
      <c r="D150" s="534"/>
      <c r="E150" s="72"/>
      <c r="F150" s="568"/>
      <c r="G150" s="44" t="s">
        <v>555</v>
      </c>
      <c r="H150" s="90" t="s">
        <v>145</v>
      </c>
      <c r="I150" s="944">
        <v>2023</v>
      </c>
      <c r="J150" s="884" t="s">
        <v>572</v>
      </c>
      <c r="K150" s="609"/>
      <c r="L150" s="609"/>
      <c r="M150" s="609"/>
      <c r="N150" s="609"/>
      <c r="O150" s="609"/>
      <c r="P150" s="885"/>
    </row>
    <row r="151" spans="1:16" x14ac:dyDescent="0.45">
      <c r="A151" s="992" t="s">
        <v>6</v>
      </c>
      <c r="B151" s="62" t="s">
        <v>69</v>
      </c>
      <c r="C151" s="515" t="s">
        <v>47</v>
      </c>
      <c r="D151" s="534"/>
      <c r="E151" s="72"/>
      <c r="F151" s="568"/>
      <c r="G151" s="44" t="s">
        <v>139</v>
      </c>
      <c r="H151" s="90" t="s">
        <v>146</v>
      </c>
      <c r="I151" s="944"/>
      <c r="J151" s="884" t="s">
        <v>573</v>
      </c>
      <c r="K151" s="609"/>
      <c r="L151" s="609"/>
      <c r="M151" s="609"/>
      <c r="N151" s="609"/>
      <c r="O151" s="609"/>
      <c r="P151" s="885"/>
    </row>
    <row r="152" spans="1:16" x14ac:dyDescent="0.45">
      <c r="A152" s="993" t="s">
        <v>6</v>
      </c>
      <c r="B152" s="433" t="s">
        <v>69</v>
      </c>
      <c r="C152" s="516" t="s">
        <v>48</v>
      </c>
      <c r="D152" s="555"/>
      <c r="E152" s="435"/>
      <c r="F152" s="589" t="s">
        <v>112</v>
      </c>
      <c r="G152" s="437"/>
      <c r="H152" s="432" t="s">
        <v>145</v>
      </c>
      <c r="I152" s="994">
        <v>2023</v>
      </c>
      <c r="J152" s="916" t="s">
        <v>572</v>
      </c>
      <c r="K152" s="619"/>
      <c r="L152" s="619"/>
      <c r="M152" s="619"/>
      <c r="N152" s="619"/>
      <c r="O152" s="619"/>
      <c r="P152" s="917"/>
    </row>
    <row r="153" spans="1:16" ht="28.5" x14ac:dyDescent="0.45">
      <c r="A153" s="991" t="s">
        <v>6</v>
      </c>
      <c r="B153" s="136" t="s">
        <v>69</v>
      </c>
      <c r="C153" s="513" t="s">
        <v>48</v>
      </c>
      <c r="D153" s="533"/>
      <c r="E153" s="125"/>
      <c r="F153" s="567"/>
      <c r="G153" s="127" t="s">
        <v>531</v>
      </c>
      <c r="H153" s="128" t="s">
        <v>145</v>
      </c>
      <c r="I153" s="942">
        <v>2023</v>
      </c>
      <c r="J153" s="884" t="s">
        <v>572</v>
      </c>
      <c r="K153" s="609"/>
      <c r="L153" s="609"/>
      <c r="M153" s="609"/>
      <c r="N153" s="609"/>
      <c r="O153" s="609"/>
      <c r="P153" s="885"/>
    </row>
    <row r="154" spans="1:16" x14ac:dyDescent="0.45">
      <c r="A154" s="992" t="s">
        <v>6</v>
      </c>
      <c r="B154" s="62" t="s">
        <v>69</v>
      </c>
      <c r="C154" s="515" t="s">
        <v>48</v>
      </c>
      <c r="D154" s="534"/>
      <c r="E154" s="72"/>
      <c r="F154" s="568"/>
      <c r="G154" s="44" t="s">
        <v>532</v>
      </c>
      <c r="H154" s="90" t="s">
        <v>145</v>
      </c>
      <c r="I154" s="944">
        <v>2025</v>
      </c>
      <c r="J154" s="884" t="s">
        <v>572</v>
      </c>
      <c r="K154" s="609"/>
      <c r="L154" s="609"/>
      <c r="M154" s="609"/>
      <c r="N154" s="609"/>
      <c r="O154" s="609"/>
      <c r="P154" s="885"/>
    </row>
    <row r="155" spans="1:16" x14ac:dyDescent="0.45">
      <c r="A155" s="993" t="s">
        <v>6</v>
      </c>
      <c r="B155" s="433" t="s">
        <v>69</v>
      </c>
      <c r="C155" s="516" t="s">
        <v>49</v>
      </c>
      <c r="D155" s="555"/>
      <c r="E155" s="435"/>
      <c r="F155" s="589" t="s">
        <v>113</v>
      </c>
      <c r="G155" s="437"/>
      <c r="H155" s="432" t="s">
        <v>145</v>
      </c>
      <c r="I155" s="994">
        <v>2022</v>
      </c>
      <c r="J155" s="916" t="s">
        <v>572</v>
      </c>
      <c r="K155" s="619"/>
      <c r="L155" s="619"/>
      <c r="M155" s="619"/>
      <c r="N155" s="619"/>
      <c r="O155" s="619"/>
      <c r="P155" s="917"/>
    </row>
    <row r="156" spans="1:16" ht="28.5" x14ac:dyDescent="0.45">
      <c r="A156" s="991" t="s">
        <v>6</v>
      </c>
      <c r="B156" s="136" t="s">
        <v>69</v>
      </c>
      <c r="C156" s="513" t="s">
        <v>49</v>
      </c>
      <c r="D156" s="533"/>
      <c r="E156" s="125"/>
      <c r="F156" s="567"/>
      <c r="G156" s="127" t="s">
        <v>533</v>
      </c>
      <c r="H156" s="128" t="s">
        <v>145</v>
      </c>
      <c r="I156" s="942">
        <v>2022</v>
      </c>
      <c r="J156" s="884" t="s">
        <v>572</v>
      </c>
      <c r="K156" s="609"/>
      <c r="L156" s="609"/>
      <c r="M156" s="609"/>
      <c r="N156" s="609"/>
      <c r="O156" s="609"/>
      <c r="P156" s="885"/>
    </row>
    <row r="157" spans="1:16" x14ac:dyDescent="0.45">
      <c r="A157" s="993" t="s">
        <v>6</v>
      </c>
      <c r="B157" s="433" t="s">
        <v>69</v>
      </c>
      <c r="C157" s="516" t="s">
        <v>50</v>
      </c>
      <c r="D157" s="555"/>
      <c r="E157" s="435"/>
      <c r="F157" s="589" t="s">
        <v>162</v>
      </c>
      <c r="G157" s="437"/>
      <c r="H157" s="432" t="s">
        <v>146</v>
      </c>
      <c r="I157" s="994"/>
      <c r="J157" s="916" t="s">
        <v>572</v>
      </c>
      <c r="K157" s="619"/>
      <c r="L157" s="619"/>
      <c r="M157" s="619"/>
      <c r="N157" s="619"/>
      <c r="O157" s="619"/>
      <c r="P157" s="917"/>
    </row>
    <row r="158" spans="1:16" ht="28.5" x14ac:dyDescent="0.45">
      <c r="A158" s="991" t="s">
        <v>6</v>
      </c>
      <c r="B158" s="136" t="s">
        <v>69</v>
      </c>
      <c r="C158" s="513" t="s">
        <v>50</v>
      </c>
      <c r="D158" s="533"/>
      <c r="E158" s="125"/>
      <c r="F158" s="567"/>
      <c r="G158" s="127" t="s">
        <v>534</v>
      </c>
      <c r="H158" s="128" t="s">
        <v>146</v>
      </c>
      <c r="I158" s="942"/>
      <c r="J158" s="884" t="s">
        <v>572</v>
      </c>
      <c r="K158" s="609"/>
      <c r="L158" s="609"/>
      <c r="M158" s="609"/>
      <c r="N158" s="609"/>
      <c r="O158" s="609"/>
      <c r="P158" s="885"/>
    </row>
    <row r="159" spans="1:16" s="56" customFormat="1" x14ac:dyDescent="0.45">
      <c r="A159" s="997" t="s">
        <v>130</v>
      </c>
      <c r="B159" s="281"/>
      <c r="C159" s="518"/>
      <c r="D159" s="557" t="s">
        <v>125</v>
      </c>
      <c r="E159" s="284"/>
      <c r="F159" s="591"/>
      <c r="G159" s="286"/>
      <c r="H159" s="280"/>
      <c r="I159" s="998"/>
      <c r="J159" s="920"/>
      <c r="K159" s="606"/>
      <c r="L159" s="606"/>
      <c r="M159" s="606"/>
      <c r="N159" s="606"/>
      <c r="O159" s="606"/>
      <c r="P159" s="921"/>
    </row>
    <row r="160" spans="1:16" s="56" customFormat="1" x14ac:dyDescent="0.45">
      <c r="A160" s="999" t="s">
        <v>130</v>
      </c>
      <c r="B160" s="39" t="s">
        <v>70</v>
      </c>
      <c r="C160" s="519"/>
      <c r="D160" s="558"/>
      <c r="E160" s="80" t="s">
        <v>119</v>
      </c>
      <c r="F160" s="592"/>
      <c r="G160" s="42"/>
      <c r="H160" s="95"/>
      <c r="I160" s="1000"/>
      <c r="J160" s="922"/>
      <c r="K160" s="621"/>
      <c r="L160" s="621"/>
      <c r="M160" s="621"/>
      <c r="N160" s="621"/>
      <c r="O160" s="621"/>
      <c r="P160" s="923"/>
    </row>
    <row r="161" spans="1:16" x14ac:dyDescent="0.45">
      <c r="A161" s="1001" t="s">
        <v>130</v>
      </c>
      <c r="B161" s="447" t="s">
        <v>70</v>
      </c>
      <c r="C161" s="520" t="s">
        <v>51</v>
      </c>
      <c r="D161" s="559"/>
      <c r="E161" s="449"/>
      <c r="F161" s="593" t="s">
        <v>114</v>
      </c>
      <c r="G161" s="451"/>
      <c r="H161" s="446" t="s">
        <v>145</v>
      </c>
      <c r="I161" s="1002">
        <v>2022</v>
      </c>
      <c r="J161" s="924" t="s">
        <v>572</v>
      </c>
      <c r="K161" s="622"/>
      <c r="L161" s="622"/>
      <c r="M161" s="622"/>
      <c r="N161" s="622"/>
      <c r="O161" s="622"/>
      <c r="P161" s="925"/>
    </row>
    <row r="162" spans="1:16" x14ac:dyDescent="0.45">
      <c r="A162" s="1003" t="s">
        <v>130</v>
      </c>
      <c r="B162" s="137" t="s">
        <v>70</v>
      </c>
      <c r="C162" s="522" t="s">
        <v>51</v>
      </c>
      <c r="D162" s="533"/>
      <c r="E162" s="125"/>
      <c r="F162" s="567"/>
      <c r="G162" s="127" t="s">
        <v>535</v>
      </c>
      <c r="H162" s="128" t="s">
        <v>145</v>
      </c>
      <c r="I162" s="942">
        <v>2022</v>
      </c>
      <c r="J162" s="884" t="s">
        <v>572</v>
      </c>
      <c r="K162" s="609"/>
      <c r="L162" s="609"/>
      <c r="M162" s="609"/>
      <c r="N162" s="609"/>
      <c r="O162" s="609"/>
      <c r="P162" s="885"/>
    </row>
    <row r="163" spans="1:16" ht="28.5" x14ac:dyDescent="0.45">
      <c r="A163" s="1004" t="s">
        <v>130</v>
      </c>
      <c r="B163" s="63" t="s">
        <v>70</v>
      </c>
      <c r="C163" s="524" t="s">
        <v>51</v>
      </c>
      <c r="D163" s="534"/>
      <c r="E163" s="72"/>
      <c r="F163" s="568"/>
      <c r="G163" s="44" t="s">
        <v>536</v>
      </c>
      <c r="H163" s="90" t="s">
        <v>145</v>
      </c>
      <c r="I163" s="944">
        <v>2022</v>
      </c>
      <c r="J163" s="884" t="s">
        <v>572</v>
      </c>
      <c r="K163" s="609"/>
      <c r="L163" s="609"/>
      <c r="M163" s="609"/>
      <c r="N163" s="609"/>
      <c r="O163" s="609"/>
      <c r="P163" s="885"/>
    </row>
    <row r="164" spans="1:16" ht="28.5" x14ac:dyDescent="0.45">
      <c r="A164" s="1004" t="s">
        <v>130</v>
      </c>
      <c r="B164" s="63" t="s">
        <v>70</v>
      </c>
      <c r="C164" s="524" t="s">
        <v>51</v>
      </c>
      <c r="D164" s="534"/>
      <c r="E164" s="72"/>
      <c r="F164" s="568"/>
      <c r="G164" s="44" t="s">
        <v>537</v>
      </c>
      <c r="H164" s="90" t="s">
        <v>145</v>
      </c>
      <c r="I164" s="944">
        <v>2023</v>
      </c>
      <c r="J164" s="884" t="s">
        <v>572</v>
      </c>
      <c r="K164" s="609"/>
      <c r="L164" s="609"/>
      <c r="M164" s="609"/>
      <c r="N164" s="609"/>
      <c r="O164" s="609"/>
      <c r="P164" s="885"/>
    </row>
    <row r="165" spans="1:16" s="56" customFormat="1" x14ac:dyDescent="0.45">
      <c r="A165" s="1005" t="s">
        <v>130</v>
      </c>
      <c r="B165" s="295" t="s">
        <v>71</v>
      </c>
      <c r="C165" s="525"/>
      <c r="D165" s="560"/>
      <c r="E165" s="298" t="s">
        <v>120</v>
      </c>
      <c r="F165" s="594"/>
      <c r="G165" s="300"/>
      <c r="H165" s="294"/>
      <c r="I165" s="1006"/>
      <c r="J165" s="926"/>
      <c r="K165" s="623"/>
      <c r="L165" s="623"/>
      <c r="M165" s="623"/>
      <c r="N165" s="623"/>
      <c r="O165" s="623"/>
      <c r="P165" s="927"/>
    </row>
    <row r="166" spans="1:16" x14ac:dyDescent="0.45">
      <c r="A166" s="1001" t="s">
        <v>130</v>
      </c>
      <c r="B166" s="447" t="s">
        <v>71</v>
      </c>
      <c r="C166" s="520" t="s">
        <v>52</v>
      </c>
      <c r="D166" s="559"/>
      <c r="E166" s="449"/>
      <c r="F166" s="593" t="s">
        <v>115</v>
      </c>
      <c r="G166" s="451"/>
      <c r="H166" s="446" t="s">
        <v>145</v>
      </c>
      <c r="I166" s="1002">
        <v>2022</v>
      </c>
      <c r="J166" s="924" t="s">
        <v>572</v>
      </c>
      <c r="K166" s="622"/>
      <c r="L166" s="622"/>
      <c r="M166" s="622"/>
      <c r="N166" s="622"/>
      <c r="O166" s="622"/>
      <c r="P166" s="925"/>
    </row>
    <row r="167" spans="1:16" ht="28.5" x14ac:dyDescent="0.45">
      <c r="A167" s="1003" t="s">
        <v>130</v>
      </c>
      <c r="B167" s="137" t="s">
        <v>71</v>
      </c>
      <c r="C167" s="522" t="s">
        <v>52</v>
      </c>
      <c r="D167" s="533"/>
      <c r="E167" s="125"/>
      <c r="F167" s="567"/>
      <c r="G167" s="127" t="s">
        <v>538</v>
      </c>
      <c r="H167" s="128" t="s">
        <v>145</v>
      </c>
      <c r="I167" s="942">
        <v>2022</v>
      </c>
      <c r="J167" s="884" t="s">
        <v>572</v>
      </c>
      <c r="K167" s="609"/>
      <c r="L167" s="609"/>
      <c r="M167" s="609"/>
      <c r="N167" s="609"/>
      <c r="O167" s="609"/>
      <c r="P167" s="885"/>
    </row>
    <row r="168" spans="1:16" x14ac:dyDescent="0.45">
      <c r="A168" s="1004" t="s">
        <v>130</v>
      </c>
      <c r="B168" s="63" t="s">
        <v>71</v>
      </c>
      <c r="C168" s="524" t="s">
        <v>52</v>
      </c>
      <c r="D168" s="534"/>
      <c r="E168" s="72"/>
      <c r="F168" s="568"/>
      <c r="G168" s="44" t="s">
        <v>539</v>
      </c>
      <c r="H168" s="90" t="s">
        <v>145</v>
      </c>
      <c r="I168" s="944">
        <v>2022</v>
      </c>
      <c r="J168" s="884" t="s">
        <v>572</v>
      </c>
      <c r="K168" s="609"/>
      <c r="L168" s="609"/>
      <c r="M168" s="609"/>
      <c r="N168" s="609"/>
      <c r="O168" s="609"/>
      <c r="P168" s="885"/>
    </row>
    <row r="169" spans="1:16" x14ac:dyDescent="0.45">
      <c r="A169" s="1004" t="s">
        <v>130</v>
      </c>
      <c r="B169" s="63" t="s">
        <v>71</v>
      </c>
      <c r="C169" s="524" t="s">
        <v>52</v>
      </c>
      <c r="D169" s="534"/>
      <c r="E169" s="72"/>
      <c r="F169" s="568"/>
      <c r="G169" s="44" t="s">
        <v>540</v>
      </c>
      <c r="H169" s="90" t="s">
        <v>145</v>
      </c>
      <c r="I169" s="944">
        <v>2022</v>
      </c>
      <c r="J169" s="884" t="s">
        <v>572</v>
      </c>
      <c r="K169" s="609"/>
      <c r="L169" s="609"/>
      <c r="M169" s="609"/>
      <c r="N169" s="609"/>
      <c r="O169" s="609"/>
      <c r="P169" s="885"/>
    </row>
    <row r="170" spans="1:16" ht="28.5" x14ac:dyDescent="0.45">
      <c r="A170" s="1004" t="s">
        <v>130</v>
      </c>
      <c r="B170" s="63" t="s">
        <v>71</v>
      </c>
      <c r="C170" s="524" t="s">
        <v>52</v>
      </c>
      <c r="D170" s="534"/>
      <c r="E170" s="72"/>
      <c r="F170" s="568"/>
      <c r="G170" s="44" t="s">
        <v>541</v>
      </c>
      <c r="H170" s="90" t="s">
        <v>145</v>
      </c>
      <c r="I170" s="944">
        <v>2022</v>
      </c>
      <c r="J170" s="884" t="s">
        <v>572</v>
      </c>
      <c r="K170" s="609"/>
      <c r="L170" s="609"/>
      <c r="M170" s="609"/>
      <c r="N170" s="609"/>
      <c r="O170" s="609"/>
      <c r="P170" s="885"/>
    </row>
    <row r="171" spans="1:16" x14ac:dyDescent="0.45">
      <c r="A171" s="1007" t="s">
        <v>130</v>
      </c>
      <c r="B171" s="460" t="s">
        <v>71</v>
      </c>
      <c r="C171" s="526" t="s">
        <v>53</v>
      </c>
      <c r="D171" s="561"/>
      <c r="E171" s="462"/>
      <c r="F171" s="595" t="s">
        <v>116</v>
      </c>
      <c r="G171" s="464"/>
      <c r="H171" s="459" t="s">
        <v>145</v>
      </c>
      <c r="I171" s="1008">
        <v>2022</v>
      </c>
      <c r="J171" s="924" t="s">
        <v>570</v>
      </c>
      <c r="K171" s="622"/>
      <c r="L171" s="622"/>
      <c r="M171" s="622"/>
      <c r="N171" s="622"/>
      <c r="O171" s="622"/>
      <c r="P171" s="925"/>
    </row>
    <row r="172" spans="1:16" x14ac:dyDescent="0.45">
      <c r="A172" s="1003" t="s">
        <v>130</v>
      </c>
      <c r="B172" s="137" t="s">
        <v>71</v>
      </c>
      <c r="C172" s="522" t="s">
        <v>53</v>
      </c>
      <c r="D172" s="533"/>
      <c r="E172" s="125"/>
      <c r="F172" s="567"/>
      <c r="G172" s="127" t="s">
        <v>542</v>
      </c>
      <c r="H172" s="128" t="s">
        <v>145</v>
      </c>
      <c r="I172" s="942">
        <v>2022</v>
      </c>
      <c r="J172" s="884" t="s">
        <v>572</v>
      </c>
      <c r="K172" s="609"/>
      <c r="L172" s="609"/>
      <c r="M172" s="609"/>
      <c r="N172" s="609"/>
      <c r="O172" s="609"/>
      <c r="P172" s="885"/>
    </row>
    <row r="173" spans="1:16" x14ac:dyDescent="0.45">
      <c r="A173" s="1004" t="s">
        <v>130</v>
      </c>
      <c r="B173" s="63" t="s">
        <v>71</v>
      </c>
      <c r="C173" s="524" t="s">
        <v>53</v>
      </c>
      <c r="D173" s="534"/>
      <c r="E173" s="72"/>
      <c r="F173" s="568"/>
      <c r="G173" s="44" t="s">
        <v>484</v>
      </c>
      <c r="H173" s="90" t="s">
        <v>145</v>
      </c>
      <c r="I173" s="944">
        <v>2022</v>
      </c>
      <c r="J173" s="884" t="s">
        <v>570</v>
      </c>
      <c r="K173" s="609"/>
      <c r="L173" s="609"/>
      <c r="M173" s="609"/>
      <c r="N173" s="609"/>
      <c r="O173" s="609"/>
      <c r="P173" s="885"/>
    </row>
    <row r="174" spans="1:16" x14ac:dyDescent="0.45">
      <c r="A174" s="1004" t="s">
        <v>130</v>
      </c>
      <c r="B174" s="63" t="s">
        <v>71</v>
      </c>
      <c r="C174" s="524" t="s">
        <v>53</v>
      </c>
      <c r="D174" s="534"/>
      <c r="E174" s="72"/>
      <c r="F174" s="568"/>
      <c r="G174" s="44" t="s">
        <v>543</v>
      </c>
      <c r="H174" s="90" t="s">
        <v>145</v>
      </c>
      <c r="I174" s="944">
        <v>2023</v>
      </c>
      <c r="J174" s="884" t="s">
        <v>572</v>
      </c>
      <c r="K174" s="609"/>
      <c r="L174" s="609"/>
      <c r="M174" s="609"/>
      <c r="N174" s="609"/>
      <c r="O174" s="609"/>
      <c r="P174" s="885"/>
    </row>
    <row r="175" spans="1:16" x14ac:dyDescent="0.45">
      <c r="A175" s="1007" t="s">
        <v>130</v>
      </c>
      <c r="B175" s="460" t="s">
        <v>71</v>
      </c>
      <c r="C175" s="526" t="s">
        <v>54</v>
      </c>
      <c r="D175" s="561"/>
      <c r="E175" s="462"/>
      <c r="F175" s="595" t="s">
        <v>117</v>
      </c>
      <c r="G175" s="464"/>
      <c r="H175" s="459" t="s">
        <v>145</v>
      </c>
      <c r="I175" s="1008">
        <v>2022</v>
      </c>
      <c r="J175" s="924" t="s">
        <v>572</v>
      </c>
      <c r="K175" s="622"/>
      <c r="L175" s="622"/>
      <c r="M175" s="622"/>
      <c r="N175" s="622"/>
      <c r="O175" s="622"/>
      <c r="P175" s="925"/>
    </row>
    <row r="176" spans="1:16" x14ac:dyDescent="0.45">
      <c r="A176" s="1003" t="s">
        <v>130</v>
      </c>
      <c r="B176" s="137" t="s">
        <v>71</v>
      </c>
      <c r="C176" s="522" t="s">
        <v>54</v>
      </c>
      <c r="D176" s="533"/>
      <c r="E176" s="125"/>
      <c r="F176" s="567"/>
      <c r="G176" s="127" t="s">
        <v>544</v>
      </c>
      <c r="H176" s="128" t="s">
        <v>145</v>
      </c>
      <c r="I176" s="942">
        <v>2022</v>
      </c>
      <c r="J176" s="884" t="s">
        <v>572</v>
      </c>
      <c r="K176" s="609"/>
      <c r="L176" s="609"/>
      <c r="M176" s="609"/>
      <c r="N176" s="609"/>
      <c r="O176" s="609"/>
      <c r="P176" s="885"/>
    </row>
    <row r="177" spans="1:16" ht="28.5" x14ac:dyDescent="0.45">
      <c r="A177" s="1004" t="s">
        <v>130</v>
      </c>
      <c r="B177" s="63" t="s">
        <v>71</v>
      </c>
      <c r="C177" s="524" t="s">
        <v>54</v>
      </c>
      <c r="D177" s="534"/>
      <c r="E177" s="72"/>
      <c r="F177" s="568"/>
      <c r="G177" s="44" t="s">
        <v>140</v>
      </c>
      <c r="H177" s="90" t="s">
        <v>145</v>
      </c>
      <c r="I177" s="944">
        <v>2022</v>
      </c>
      <c r="J177" s="884" t="s">
        <v>572</v>
      </c>
      <c r="K177" s="609"/>
      <c r="L177" s="609"/>
      <c r="M177" s="609"/>
      <c r="N177" s="609"/>
      <c r="O177" s="609"/>
      <c r="P177" s="885"/>
    </row>
    <row r="178" spans="1:16" x14ac:dyDescent="0.45">
      <c r="A178" s="1004" t="s">
        <v>130</v>
      </c>
      <c r="B178" s="63" t="s">
        <v>71</v>
      </c>
      <c r="C178" s="524" t="s">
        <v>54</v>
      </c>
      <c r="D178" s="534"/>
      <c r="E178" s="72"/>
      <c r="F178" s="568"/>
      <c r="G178" s="44" t="s">
        <v>545</v>
      </c>
      <c r="H178" s="90" t="s">
        <v>145</v>
      </c>
      <c r="I178" s="944">
        <v>2022</v>
      </c>
      <c r="J178" s="884" t="s">
        <v>572</v>
      </c>
      <c r="K178" s="609"/>
      <c r="L178" s="609"/>
      <c r="M178" s="609"/>
      <c r="N178" s="609"/>
      <c r="O178" s="609"/>
      <c r="P178" s="885"/>
    </row>
    <row r="179" spans="1:16" x14ac:dyDescent="0.45">
      <c r="A179" s="1007" t="s">
        <v>130</v>
      </c>
      <c r="B179" s="460" t="s">
        <v>71</v>
      </c>
      <c r="C179" s="526" t="s">
        <v>55</v>
      </c>
      <c r="D179" s="561"/>
      <c r="E179" s="462"/>
      <c r="F179" s="595" t="s">
        <v>118</v>
      </c>
      <c r="G179" s="464"/>
      <c r="H179" s="459" t="s">
        <v>145</v>
      </c>
      <c r="I179" s="1008">
        <v>2023</v>
      </c>
      <c r="J179" s="924" t="s">
        <v>572</v>
      </c>
      <c r="K179" s="622"/>
      <c r="L179" s="622"/>
      <c r="M179" s="622"/>
      <c r="N179" s="622"/>
      <c r="O179" s="622"/>
      <c r="P179" s="925"/>
    </row>
    <row r="180" spans="1:16" ht="28.9" thickBot="1" x14ac:dyDescent="0.5">
      <c r="A180" s="1009" t="s">
        <v>130</v>
      </c>
      <c r="B180" s="1010" t="s">
        <v>71</v>
      </c>
      <c r="C180" s="1011" t="s">
        <v>55</v>
      </c>
      <c r="D180" s="1012"/>
      <c r="E180" s="1013"/>
      <c r="F180" s="1014"/>
      <c r="G180" s="1015" t="s">
        <v>546</v>
      </c>
      <c r="H180" s="1016" t="s">
        <v>145</v>
      </c>
      <c r="I180" s="1017">
        <v>2023</v>
      </c>
      <c r="J180" s="928" t="s">
        <v>572</v>
      </c>
      <c r="K180" s="929"/>
      <c r="L180" s="929"/>
      <c r="M180" s="929"/>
      <c r="N180" s="929"/>
      <c r="O180" s="929"/>
      <c r="P180" s="930"/>
    </row>
  </sheetData>
  <phoneticPr fontId="2" type="noConversion"/>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E8298D3-643A-42A9-BC86-8B2BAF0AA611}">
          <x14:formula1>
            <xm:f>Synthèse!$L$38:$L$43</xm:f>
          </x14:formula1>
          <xm:sqref>J26:P32 J4:P24 J35:P46 J48:P60 J63:P69 J71:P83 J85:P87 J89:P96 J98:P104 J107:P116 J118:P130 J132:P135 J138:P144 J146:P158 J161:P164 J166:P180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62172-DD6F-4613-AA6D-3DC476BE1EB1}">
  <sheetPr>
    <tabColor theme="5" tint="0.59999389629810485"/>
  </sheetPr>
  <dimension ref="A1:AG180"/>
  <sheetViews>
    <sheetView zoomScale="40" zoomScaleNormal="40" workbookViewId="0">
      <pane ySplit="1" topLeftCell="A2" activePane="bottomLeft" state="frozen"/>
      <selection activeCell="D2" sqref="D2"/>
      <selection pane="bottomLeft" activeCell="D2" sqref="D2"/>
    </sheetView>
  </sheetViews>
  <sheetFormatPr baseColWidth="10" defaultRowHeight="23.25" x14ac:dyDescent="0.45"/>
  <cols>
    <col min="1" max="1" width="6.73046875" style="8" customWidth="1"/>
    <col min="2" max="2" width="6.33203125" style="73" customWidth="1"/>
    <col min="3" max="3" width="6.33203125" style="5" customWidth="1"/>
    <col min="4" max="4" width="9.86328125" style="563" customWidth="1"/>
    <col min="5" max="5" width="7.19921875" style="73" customWidth="1"/>
    <col min="6" max="6" width="9.3984375" style="597" customWidth="1"/>
    <col min="7" max="7" width="68.9296875" style="2" customWidth="1"/>
    <col min="8" max="8" width="15.1328125" style="2" customWidth="1"/>
    <col min="9" max="9" width="14.73046875" style="2" customWidth="1"/>
    <col min="10" max="10" width="27.53125" style="1" customWidth="1"/>
    <col min="11" max="11" width="27.06640625" style="1" customWidth="1"/>
    <col min="12" max="12" width="16.6640625" style="1" customWidth="1"/>
    <col min="13" max="13" width="15.3984375" style="843" customWidth="1"/>
    <col min="14" max="14" width="15.3984375" style="877" customWidth="1"/>
    <col min="15" max="15" width="16.6640625" style="843" customWidth="1"/>
    <col min="16" max="16" width="15.3984375" style="877" customWidth="1"/>
    <col min="17" max="17" width="15.3984375" style="843" customWidth="1"/>
    <col min="18" max="18" width="15.3984375" style="877" customWidth="1"/>
    <col min="19" max="19" width="15.3984375" style="843" customWidth="1"/>
    <col min="20" max="20" width="15.3984375" style="877" customWidth="1"/>
    <col min="21" max="21" width="15.3984375" style="843" customWidth="1"/>
    <col min="22" max="22" width="15.3984375" style="877" customWidth="1"/>
    <col min="23" max="23" width="15.3984375" style="843" customWidth="1"/>
    <col min="24" max="25" width="15.3984375" style="1" customWidth="1"/>
    <col min="26" max="16384" width="10.6640625" style="58"/>
  </cols>
  <sheetData>
    <row r="1" spans="1:33" s="86" customFormat="1" ht="36" x14ac:dyDescent="0.45">
      <c r="A1" s="931" t="s">
        <v>151</v>
      </c>
      <c r="B1" s="932" t="s">
        <v>149</v>
      </c>
      <c r="C1" s="933" t="s">
        <v>150</v>
      </c>
      <c r="D1" s="932" t="s">
        <v>0</v>
      </c>
      <c r="E1" s="932" t="s">
        <v>132</v>
      </c>
      <c r="F1" s="1095" t="s">
        <v>1</v>
      </c>
      <c r="G1" s="932" t="s">
        <v>131</v>
      </c>
      <c r="H1" s="932" t="s">
        <v>141</v>
      </c>
      <c r="I1" s="932" t="s">
        <v>142</v>
      </c>
      <c r="J1" s="932" t="s">
        <v>152</v>
      </c>
      <c r="K1" s="935" t="s">
        <v>153</v>
      </c>
      <c r="L1" s="1018" t="s">
        <v>706</v>
      </c>
      <c r="M1" s="1021" t="s">
        <v>707</v>
      </c>
      <c r="N1" s="1022" t="s">
        <v>708</v>
      </c>
      <c r="O1" s="1021" t="s">
        <v>709</v>
      </c>
      <c r="P1" s="1022" t="s">
        <v>710</v>
      </c>
      <c r="Q1" s="1021" t="s">
        <v>711</v>
      </c>
      <c r="R1" s="1022" t="s">
        <v>713</v>
      </c>
      <c r="S1" s="1021" t="s">
        <v>712</v>
      </c>
      <c r="T1" s="1022" t="s">
        <v>715</v>
      </c>
      <c r="U1" s="1021" t="s">
        <v>714</v>
      </c>
      <c r="V1" s="1022" t="s">
        <v>716</v>
      </c>
      <c r="W1" s="1021" t="s">
        <v>717</v>
      </c>
      <c r="X1" s="1019" t="s">
        <v>718</v>
      </c>
      <c r="Y1" s="1023" t="s">
        <v>719</v>
      </c>
      <c r="Z1" s="55"/>
      <c r="AA1" s="55"/>
      <c r="AB1" s="55"/>
      <c r="AC1" s="55"/>
      <c r="AD1" s="55"/>
      <c r="AE1" s="55"/>
      <c r="AF1" s="55"/>
      <c r="AG1" s="55"/>
    </row>
    <row r="2" spans="1:33" s="56" customFormat="1" x14ac:dyDescent="0.45">
      <c r="A2" s="936" t="s">
        <v>126</v>
      </c>
      <c r="B2" s="9"/>
      <c r="C2" s="473"/>
      <c r="D2" s="530" t="s">
        <v>121</v>
      </c>
      <c r="E2" s="74"/>
      <c r="F2" s="564"/>
      <c r="G2" s="11"/>
      <c r="H2" s="755"/>
      <c r="I2" s="706"/>
      <c r="J2" s="107"/>
      <c r="K2" s="1096"/>
      <c r="L2" s="1024"/>
      <c r="M2" s="822"/>
      <c r="N2" s="844"/>
      <c r="O2" s="822"/>
      <c r="P2" s="844"/>
      <c r="Q2" s="822"/>
      <c r="R2" s="844"/>
      <c r="S2" s="822"/>
      <c r="T2" s="844"/>
      <c r="U2" s="822"/>
      <c r="V2" s="844"/>
      <c r="W2" s="822"/>
      <c r="X2" s="801"/>
      <c r="Y2" s="1025"/>
    </row>
    <row r="3" spans="1:33" s="57" customFormat="1" x14ac:dyDescent="0.45">
      <c r="A3" s="937" t="s">
        <v>126</v>
      </c>
      <c r="B3" s="13" t="s">
        <v>56</v>
      </c>
      <c r="C3" s="474"/>
      <c r="D3" s="531"/>
      <c r="E3" s="75" t="s">
        <v>102</v>
      </c>
      <c r="F3" s="565"/>
      <c r="G3" s="16"/>
      <c r="H3" s="756"/>
      <c r="I3" s="707"/>
      <c r="J3" s="109"/>
      <c r="K3" s="1097"/>
      <c r="L3" s="1026"/>
      <c r="M3" s="823"/>
      <c r="N3" s="845"/>
      <c r="O3" s="823"/>
      <c r="P3" s="845"/>
      <c r="Q3" s="823"/>
      <c r="R3" s="845"/>
      <c r="S3" s="823"/>
      <c r="T3" s="845"/>
      <c r="U3" s="823"/>
      <c r="V3" s="845"/>
      <c r="W3" s="823"/>
      <c r="X3" s="802"/>
      <c r="Y3" s="1027"/>
    </row>
    <row r="4" spans="1:33" ht="28.5" x14ac:dyDescent="0.45">
      <c r="A4" s="939" t="s">
        <v>126</v>
      </c>
      <c r="B4" s="308" t="s">
        <v>56</v>
      </c>
      <c r="C4" s="475" t="s">
        <v>14</v>
      </c>
      <c r="D4" s="532"/>
      <c r="E4" s="310"/>
      <c r="F4" s="566" t="s">
        <v>72</v>
      </c>
      <c r="G4" s="312"/>
      <c r="H4" s="757" t="s">
        <v>145</v>
      </c>
      <c r="I4" s="724">
        <v>2022</v>
      </c>
      <c r="J4" s="788" t="s">
        <v>391</v>
      </c>
      <c r="K4" s="1098"/>
      <c r="L4" s="1028"/>
      <c r="M4" s="625"/>
      <c r="N4" s="846"/>
      <c r="O4" s="625"/>
      <c r="P4" s="846"/>
      <c r="Q4" s="625"/>
      <c r="R4" s="846"/>
      <c r="S4" s="625"/>
      <c r="T4" s="846"/>
      <c r="U4" s="625"/>
      <c r="V4" s="846"/>
      <c r="W4" s="625"/>
      <c r="X4" s="624"/>
      <c r="Y4" s="1029"/>
    </row>
    <row r="5" spans="1:33" ht="28.5" x14ac:dyDescent="0.45">
      <c r="A5" s="941" t="s">
        <v>126</v>
      </c>
      <c r="B5" s="149" t="s">
        <v>56</v>
      </c>
      <c r="C5" s="477" t="s">
        <v>14</v>
      </c>
      <c r="D5" s="533"/>
      <c r="E5" s="125"/>
      <c r="F5" s="567"/>
      <c r="G5" s="127" t="s">
        <v>445</v>
      </c>
      <c r="H5" s="758" t="s">
        <v>145</v>
      </c>
      <c r="I5" s="725">
        <v>2022</v>
      </c>
      <c r="J5" s="132"/>
      <c r="K5" s="1099"/>
      <c r="L5" s="1030"/>
      <c r="M5" s="824"/>
      <c r="N5" s="847"/>
      <c r="O5" s="824"/>
      <c r="P5" s="847"/>
      <c r="Q5" s="824"/>
      <c r="R5" s="847"/>
      <c r="S5" s="824"/>
      <c r="T5" s="847"/>
      <c r="U5" s="824"/>
      <c r="V5" s="847"/>
      <c r="W5" s="824"/>
      <c r="X5" s="803"/>
      <c r="Y5" s="1031"/>
    </row>
    <row r="6" spans="1:33" x14ac:dyDescent="0.45">
      <c r="A6" s="943" t="s">
        <v>126</v>
      </c>
      <c r="B6" s="59" t="s">
        <v>56</v>
      </c>
      <c r="C6" s="479" t="s">
        <v>14</v>
      </c>
      <c r="D6" s="534"/>
      <c r="E6" s="72"/>
      <c r="F6" s="568"/>
      <c r="G6" s="44" t="s">
        <v>446</v>
      </c>
      <c r="H6" s="759" t="s">
        <v>145</v>
      </c>
      <c r="I6" s="726">
        <v>2022</v>
      </c>
      <c r="J6" s="111"/>
      <c r="K6" s="1100"/>
      <c r="L6" s="1032"/>
      <c r="M6" s="825"/>
      <c r="N6" s="848"/>
      <c r="O6" s="825"/>
      <c r="P6" s="848"/>
      <c r="Q6" s="825"/>
      <c r="R6" s="848"/>
      <c r="S6" s="825"/>
      <c r="T6" s="848"/>
      <c r="U6" s="825"/>
      <c r="V6" s="848"/>
      <c r="W6" s="825"/>
      <c r="X6" s="804"/>
      <c r="Y6" s="1033"/>
    </row>
    <row r="7" spans="1:33" x14ac:dyDescent="0.45">
      <c r="A7" s="943" t="s">
        <v>126</v>
      </c>
      <c r="B7" s="59" t="s">
        <v>56</v>
      </c>
      <c r="C7" s="479" t="s">
        <v>14</v>
      </c>
      <c r="D7" s="534"/>
      <c r="E7" s="72"/>
      <c r="F7" s="568"/>
      <c r="G7" s="44" t="s">
        <v>447</v>
      </c>
      <c r="H7" s="759" t="s">
        <v>145</v>
      </c>
      <c r="I7" s="726">
        <v>2022</v>
      </c>
      <c r="J7" s="111"/>
      <c r="K7" s="1100"/>
      <c r="L7" s="1032"/>
      <c r="M7" s="825"/>
      <c r="N7" s="848"/>
      <c r="O7" s="825"/>
      <c r="P7" s="848"/>
      <c r="Q7" s="825"/>
      <c r="R7" s="848"/>
      <c r="S7" s="825"/>
      <c r="T7" s="848"/>
      <c r="U7" s="825"/>
      <c r="V7" s="848"/>
      <c r="W7" s="825"/>
      <c r="X7" s="804"/>
      <c r="Y7" s="1033"/>
    </row>
    <row r="8" spans="1:33" ht="28.5" x14ac:dyDescent="0.45">
      <c r="A8" s="943" t="s">
        <v>126</v>
      </c>
      <c r="B8" s="59" t="s">
        <v>56</v>
      </c>
      <c r="C8" s="479" t="s">
        <v>14</v>
      </c>
      <c r="D8" s="534"/>
      <c r="E8" s="72"/>
      <c r="F8" s="568"/>
      <c r="G8" s="44" t="s">
        <v>133</v>
      </c>
      <c r="H8" s="759" t="s">
        <v>145</v>
      </c>
      <c r="I8" s="726">
        <v>2024</v>
      </c>
      <c r="J8" s="111"/>
      <c r="K8" s="1100"/>
      <c r="L8" s="1032"/>
      <c r="M8" s="825"/>
      <c r="N8" s="848"/>
      <c r="O8" s="825"/>
      <c r="P8" s="848"/>
      <c r="Q8" s="825"/>
      <c r="R8" s="848"/>
      <c r="S8" s="825"/>
      <c r="T8" s="848"/>
      <c r="U8" s="825"/>
      <c r="V8" s="848"/>
      <c r="W8" s="825"/>
      <c r="X8" s="804"/>
      <c r="Y8" s="1033"/>
    </row>
    <row r="9" spans="1:33" ht="28.5" x14ac:dyDescent="0.45">
      <c r="A9" s="943" t="s">
        <v>126</v>
      </c>
      <c r="B9" s="59" t="s">
        <v>56</v>
      </c>
      <c r="C9" s="479" t="s">
        <v>14</v>
      </c>
      <c r="D9" s="534"/>
      <c r="E9" s="72"/>
      <c r="F9" s="568"/>
      <c r="G9" s="44" t="s">
        <v>448</v>
      </c>
      <c r="H9" s="759" t="s">
        <v>145</v>
      </c>
      <c r="I9" s="726">
        <v>2024</v>
      </c>
      <c r="J9" s="111"/>
      <c r="K9" s="1100"/>
      <c r="L9" s="1032"/>
      <c r="M9" s="825"/>
      <c r="N9" s="848"/>
      <c r="O9" s="825"/>
      <c r="P9" s="848"/>
      <c r="Q9" s="825"/>
      <c r="R9" s="848"/>
      <c r="S9" s="825"/>
      <c r="T9" s="848"/>
      <c r="U9" s="825"/>
      <c r="V9" s="848"/>
      <c r="W9" s="825"/>
      <c r="X9" s="804"/>
      <c r="Y9" s="1033"/>
    </row>
    <row r="10" spans="1:33" ht="42.75" x14ac:dyDescent="0.45">
      <c r="A10" s="945" t="s">
        <v>126</v>
      </c>
      <c r="B10" s="321" t="s">
        <v>56</v>
      </c>
      <c r="C10" s="480" t="s">
        <v>15</v>
      </c>
      <c r="D10" s="535"/>
      <c r="E10" s="323"/>
      <c r="F10" s="569" t="s">
        <v>73</v>
      </c>
      <c r="G10" s="325"/>
      <c r="H10" s="760" t="s">
        <v>145</v>
      </c>
      <c r="I10" s="727">
        <v>2023</v>
      </c>
      <c r="J10" s="789" t="s">
        <v>392</v>
      </c>
      <c r="K10" s="1101" t="s">
        <v>393</v>
      </c>
      <c r="L10" s="1034"/>
      <c r="M10" s="627"/>
      <c r="N10" s="849"/>
      <c r="O10" s="627"/>
      <c r="P10" s="849"/>
      <c r="Q10" s="627"/>
      <c r="R10" s="849"/>
      <c r="S10" s="627"/>
      <c r="T10" s="849"/>
      <c r="U10" s="627"/>
      <c r="V10" s="849"/>
      <c r="W10" s="627"/>
      <c r="X10" s="626"/>
      <c r="Y10" s="1035"/>
    </row>
    <row r="11" spans="1:33" ht="42.75" x14ac:dyDescent="0.45">
      <c r="A11" s="941" t="s">
        <v>126</v>
      </c>
      <c r="B11" s="149" t="s">
        <v>56</v>
      </c>
      <c r="C11" s="477" t="s">
        <v>15</v>
      </c>
      <c r="D11" s="533"/>
      <c r="E11" s="125"/>
      <c r="F11" s="567"/>
      <c r="G11" s="127" t="s">
        <v>449</v>
      </c>
      <c r="H11" s="758" t="s">
        <v>145</v>
      </c>
      <c r="I11" s="725">
        <v>2023</v>
      </c>
      <c r="J11" s="132"/>
      <c r="K11" s="1099"/>
      <c r="L11" s="1030"/>
      <c r="M11" s="824"/>
      <c r="N11" s="847"/>
      <c r="O11" s="824"/>
      <c r="P11" s="847"/>
      <c r="Q11" s="824"/>
      <c r="R11" s="847"/>
      <c r="S11" s="824"/>
      <c r="T11" s="847"/>
      <c r="U11" s="824"/>
      <c r="V11" s="847"/>
      <c r="W11" s="824"/>
      <c r="X11" s="803"/>
      <c r="Y11" s="1031"/>
    </row>
    <row r="12" spans="1:33" ht="28.5" x14ac:dyDescent="0.45">
      <c r="A12" s="943" t="s">
        <v>126</v>
      </c>
      <c r="B12" s="59" t="s">
        <v>56</v>
      </c>
      <c r="C12" s="479" t="s">
        <v>15</v>
      </c>
      <c r="D12" s="534"/>
      <c r="E12" s="72"/>
      <c r="F12" s="568"/>
      <c r="G12" s="44" t="s">
        <v>450</v>
      </c>
      <c r="H12" s="759" t="s">
        <v>145</v>
      </c>
      <c r="I12" s="726">
        <v>2023</v>
      </c>
      <c r="J12" s="111"/>
      <c r="K12" s="1100"/>
      <c r="L12" s="1032"/>
      <c r="M12" s="825"/>
      <c r="N12" s="848"/>
      <c r="O12" s="825"/>
      <c r="P12" s="848"/>
      <c r="Q12" s="825"/>
      <c r="R12" s="848"/>
      <c r="S12" s="825"/>
      <c r="T12" s="848"/>
      <c r="U12" s="825"/>
      <c r="V12" s="848"/>
      <c r="W12" s="825"/>
      <c r="X12" s="804"/>
      <c r="Y12" s="1033"/>
    </row>
    <row r="13" spans="1:33" ht="28.5" x14ac:dyDescent="0.45">
      <c r="A13" s="943" t="s">
        <v>126</v>
      </c>
      <c r="B13" s="59" t="s">
        <v>56</v>
      </c>
      <c r="C13" s="479" t="s">
        <v>15</v>
      </c>
      <c r="D13" s="534"/>
      <c r="E13" s="72"/>
      <c r="F13" s="568"/>
      <c r="G13" s="44" t="s">
        <v>451</v>
      </c>
      <c r="H13" s="759" t="s">
        <v>145</v>
      </c>
      <c r="I13" s="726">
        <v>2023</v>
      </c>
      <c r="J13" s="111"/>
      <c r="K13" s="1100"/>
      <c r="L13" s="1032"/>
      <c r="M13" s="825"/>
      <c r="N13" s="848"/>
      <c r="O13" s="825"/>
      <c r="P13" s="848"/>
      <c r="Q13" s="825"/>
      <c r="R13" s="848"/>
      <c r="S13" s="825"/>
      <c r="T13" s="848"/>
      <c r="U13" s="825"/>
      <c r="V13" s="848"/>
      <c r="W13" s="825"/>
      <c r="X13" s="804"/>
      <c r="Y13" s="1033"/>
    </row>
    <row r="14" spans="1:33" ht="71.25" x14ac:dyDescent="0.45">
      <c r="A14" s="945" t="s">
        <v>126</v>
      </c>
      <c r="B14" s="321" t="s">
        <v>56</v>
      </c>
      <c r="C14" s="480" t="s">
        <v>16</v>
      </c>
      <c r="D14" s="535"/>
      <c r="E14" s="323"/>
      <c r="F14" s="569" t="s">
        <v>74</v>
      </c>
      <c r="G14" s="325"/>
      <c r="H14" s="760" t="s">
        <v>145</v>
      </c>
      <c r="I14" s="727">
        <v>2023</v>
      </c>
      <c r="J14" s="789" t="s">
        <v>396</v>
      </c>
      <c r="K14" s="1101" t="s">
        <v>397</v>
      </c>
      <c r="L14" s="1034"/>
      <c r="M14" s="627"/>
      <c r="N14" s="849"/>
      <c r="O14" s="627"/>
      <c r="P14" s="849"/>
      <c r="Q14" s="627"/>
      <c r="R14" s="849"/>
      <c r="S14" s="627"/>
      <c r="T14" s="849"/>
      <c r="U14" s="627"/>
      <c r="V14" s="849"/>
      <c r="W14" s="627"/>
      <c r="X14" s="626"/>
      <c r="Y14" s="1035"/>
    </row>
    <row r="15" spans="1:33" ht="42.75" x14ac:dyDescent="0.45">
      <c r="A15" s="941" t="s">
        <v>126</v>
      </c>
      <c r="B15" s="149" t="s">
        <v>56</v>
      </c>
      <c r="C15" s="477" t="s">
        <v>16</v>
      </c>
      <c r="D15" s="533"/>
      <c r="E15" s="125"/>
      <c r="F15" s="567"/>
      <c r="G15" s="127" t="s">
        <v>452</v>
      </c>
      <c r="H15" s="758" t="s">
        <v>145</v>
      </c>
      <c r="I15" s="725">
        <v>2023</v>
      </c>
      <c r="J15" s="132"/>
      <c r="K15" s="1099"/>
      <c r="L15" s="1030"/>
      <c r="M15" s="824"/>
      <c r="N15" s="847"/>
      <c r="O15" s="824"/>
      <c r="P15" s="847"/>
      <c r="Q15" s="824"/>
      <c r="R15" s="847"/>
      <c r="S15" s="824"/>
      <c r="T15" s="847"/>
      <c r="U15" s="824"/>
      <c r="V15" s="847"/>
      <c r="W15" s="824"/>
      <c r="X15" s="803"/>
      <c r="Y15" s="1031"/>
    </row>
    <row r="16" spans="1:33" ht="42.75" x14ac:dyDescent="0.45">
      <c r="A16" s="943" t="s">
        <v>126</v>
      </c>
      <c r="B16" s="59" t="s">
        <v>56</v>
      </c>
      <c r="C16" s="479" t="s">
        <v>16</v>
      </c>
      <c r="D16" s="534"/>
      <c r="E16" s="72"/>
      <c r="F16" s="568"/>
      <c r="G16" s="44" t="s">
        <v>453</v>
      </c>
      <c r="H16" s="759" t="s">
        <v>145</v>
      </c>
      <c r="I16" s="726">
        <v>2023</v>
      </c>
      <c r="J16" s="111"/>
      <c r="K16" s="1100"/>
      <c r="L16" s="1032"/>
      <c r="M16" s="825"/>
      <c r="N16" s="848"/>
      <c r="O16" s="825"/>
      <c r="P16" s="848"/>
      <c r="Q16" s="825"/>
      <c r="R16" s="848"/>
      <c r="S16" s="825"/>
      <c r="T16" s="848"/>
      <c r="U16" s="825"/>
      <c r="V16" s="848"/>
      <c r="W16" s="825"/>
      <c r="X16" s="804"/>
      <c r="Y16" s="1033"/>
    </row>
    <row r="17" spans="1:25" ht="28.5" x14ac:dyDescent="0.45">
      <c r="A17" s="943" t="s">
        <v>126</v>
      </c>
      <c r="B17" s="59" t="s">
        <v>56</v>
      </c>
      <c r="C17" s="479" t="s">
        <v>16</v>
      </c>
      <c r="D17" s="534"/>
      <c r="E17" s="72"/>
      <c r="F17" s="568"/>
      <c r="G17" s="44" t="s">
        <v>454</v>
      </c>
      <c r="H17" s="759" t="s">
        <v>145</v>
      </c>
      <c r="I17" s="726">
        <v>2023</v>
      </c>
      <c r="J17" s="111"/>
      <c r="K17" s="1100"/>
      <c r="L17" s="1032"/>
      <c r="M17" s="825"/>
      <c r="N17" s="848"/>
      <c r="O17" s="825"/>
      <c r="P17" s="848"/>
      <c r="Q17" s="825"/>
      <c r="R17" s="848"/>
      <c r="S17" s="825"/>
      <c r="T17" s="848"/>
      <c r="U17" s="825"/>
      <c r="V17" s="848"/>
      <c r="W17" s="825"/>
      <c r="X17" s="804"/>
      <c r="Y17" s="1033"/>
    </row>
    <row r="18" spans="1:25" ht="42.75" x14ac:dyDescent="0.45">
      <c r="A18" s="943" t="s">
        <v>126</v>
      </c>
      <c r="B18" s="59" t="s">
        <v>56</v>
      </c>
      <c r="C18" s="479" t="s">
        <v>16</v>
      </c>
      <c r="D18" s="534"/>
      <c r="E18" s="72"/>
      <c r="F18" s="568"/>
      <c r="G18" s="44" t="s">
        <v>455</v>
      </c>
      <c r="H18" s="759" t="s">
        <v>146</v>
      </c>
      <c r="I18" s="726"/>
      <c r="J18" s="111"/>
      <c r="K18" s="1100"/>
      <c r="L18" s="1032"/>
      <c r="M18" s="825"/>
      <c r="N18" s="848"/>
      <c r="O18" s="825"/>
      <c r="P18" s="848"/>
      <c r="Q18" s="825"/>
      <c r="R18" s="848"/>
      <c r="S18" s="825"/>
      <c r="T18" s="848"/>
      <c r="U18" s="825"/>
      <c r="V18" s="848"/>
      <c r="W18" s="825"/>
      <c r="X18" s="804"/>
      <c r="Y18" s="1033"/>
    </row>
    <row r="19" spans="1:25" x14ac:dyDescent="0.45">
      <c r="A19" s="943" t="s">
        <v>126</v>
      </c>
      <c r="B19" s="59" t="s">
        <v>56</v>
      </c>
      <c r="C19" s="479" t="s">
        <v>16</v>
      </c>
      <c r="D19" s="534"/>
      <c r="E19" s="72"/>
      <c r="F19" s="568"/>
      <c r="G19" s="44" t="s">
        <v>456</v>
      </c>
      <c r="H19" s="759" t="s">
        <v>146</v>
      </c>
      <c r="I19" s="726"/>
      <c r="J19" s="111"/>
      <c r="K19" s="1100"/>
      <c r="L19" s="1032"/>
      <c r="M19" s="825"/>
      <c r="N19" s="848"/>
      <c r="O19" s="825"/>
      <c r="P19" s="848"/>
      <c r="Q19" s="825"/>
      <c r="R19" s="848"/>
      <c r="S19" s="825"/>
      <c r="T19" s="848"/>
      <c r="U19" s="825"/>
      <c r="V19" s="848"/>
      <c r="W19" s="825"/>
      <c r="X19" s="804"/>
      <c r="Y19" s="1033"/>
    </row>
    <row r="20" spans="1:25" ht="42.75" x14ac:dyDescent="0.45">
      <c r="A20" s="945" t="s">
        <v>126</v>
      </c>
      <c r="B20" s="321" t="s">
        <v>56</v>
      </c>
      <c r="C20" s="480" t="s">
        <v>17</v>
      </c>
      <c r="D20" s="535"/>
      <c r="E20" s="323"/>
      <c r="F20" s="569" t="s">
        <v>163</v>
      </c>
      <c r="G20" s="325"/>
      <c r="H20" s="760" t="s">
        <v>146</v>
      </c>
      <c r="I20" s="727"/>
      <c r="J20" s="789" t="s">
        <v>394</v>
      </c>
      <c r="K20" s="1101" t="s">
        <v>395</v>
      </c>
      <c r="L20" s="1034"/>
      <c r="M20" s="627"/>
      <c r="N20" s="849"/>
      <c r="O20" s="627"/>
      <c r="P20" s="849"/>
      <c r="Q20" s="627"/>
      <c r="R20" s="849"/>
      <c r="S20" s="627"/>
      <c r="T20" s="849"/>
      <c r="U20" s="627"/>
      <c r="V20" s="849"/>
      <c r="W20" s="627"/>
      <c r="X20" s="626"/>
      <c r="Y20" s="1035"/>
    </row>
    <row r="21" spans="1:25" ht="42.75" x14ac:dyDescent="0.45">
      <c r="A21" s="941" t="s">
        <v>126</v>
      </c>
      <c r="B21" s="149" t="s">
        <v>56</v>
      </c>
      <c r="C21" s="477" t="s">
        <v>17</v>
      </c>
      <c r="D21" s="533"/>
      <c r="E21" s="125"/>
      <c r="F21" s="567"/>
      <c r="G21" s="127" t="s">
        <v>457</v>
      </c>
      <c r="H21" s="758" t="s">
        <v>146</v>
      </c>
      <c r="I21" s="725"/>
      <c r="J21" s="132"/>
      <c r="K21" s="1099"/>
      <c r="L21" s="1030"/>
      <c r="M21" s="824"/>
      <c r="N21" s="847"/>
      <c r="O21" s="824"/>
      <c r="P21" s="847"/>
      <c r="Q21" s="824"/>
      <c r="R21" s="847"/>
      <c r="S21" s="824"/>
      <c r="T21" s="847"/>
      <c r="U21" s="824"/>
      <c r="V21" s="847"/>
      <c r="W21" s="824"/>
      <c r="X21" s="803"/>
      <c r="Y21" s="1031"/>
    </row>
    <row r="22" spans="1:25" ht="28.5" x14ac:dyDescent="0.45">
      <c r="A22" s="943" t="s">
        <v>126</v>
      </c>
      <c r="B22" s="59" t="s">
        <v>56</v>
      </c>
      <c r="C22" s="479" t="s">
        <v>17</v>
      </c>
      <c r="D22" s="534"/>
      <c r="E22" s="72"/>
      <c r="F22" s="568"/>
      <c r="G22" s="44" t="s">
        <v>458</v>
      </c>
      <c r="H22" s="759" t="s">
        <v>146</v>
      </c>
      <c r="I22" s="726"/>
      <c r="J22" s="111"/>
      <c r="K22" s="1100"/>
      <c r="L22" s="1032"/>
      <c r="M22" s="825"/>
      <c r="N22" s="848"/>
      <c r="O22" s="825"/>
      <c r="P22" s="848"/>
      <c r="Q22" s="825"/>
      <c r="R22" s="848"/>
      <c r="S22" s="825"/>
      <c r="T22" s="848"/>
      <c r="U22" s="825"/>
      <c r="V22" s="848"/>
      <c r="W22" s="825"/>
      <c r="X22" s="804"/>
      <c r="Y22" s="1033"/>
    </row>
    <row r="23" spans="1:25" x14ac:dyDescent="0.45">
      <c r="A23" s="945" t="s">
        <v>126</v>
      </c>
      <c r="B23" s="321" t="s">
        <v>56</v>
      </c>
      <c r="C23" s="480" t="s">
        <v>18</v>
      </c>
      <c r="D23" s="535"/>
      <c r="E23" s="323"/>
      <c r="F23" s="569" t="s">
        <v>75</v>
      </c>
      <c r="G23" s="325"/>
      <c r="H23" s="760" t="s">
        <v>146</v>
      </c>
      <c r="I23" s="727"/>
      <c r="J23" s="789" t="s">
        <v>398</v>
      </c>
      <c r="K23" s="1101" t="s">
        <v>398</v>
      </c>
      <c r="L23" s="1034"/>
      <c r="M23" s="627"/>
      <c r="N23" s="849"/>
      <c r="O23" s="627"/>
      <c r="P23" s="849"/>
      <c r="Q23" s="627"/>
      <c r="R23" s="849"/>
      <c r="S23" s="627"/>
      <c r="T23" s="849"/>
      <c r="U23" s="627"/>
      <c r="V23" s="849"/>
      <c r="W23" s="627"/>
      <c r="X23" s="626"/>
      <c r="Y23" s="1035"/>
    </row>
    <row r="24" spans="1:25" ht="28.5" x14ac:dyDescent="0.45">
      <c r="A24" s="941" t="s">
        <v>126</v>
      </c>
      <c r="B24" s="149" t="s">
        <v>56</v>
      </c>
      <c r="C24" s="477" t="s">
        <v>18</v>
      </c>
      <c r="D24" s="533"/>
      <c r="E24" s="125"/>
      <c r="F24" s="567"/>
      <c r="G24" s="127" t="s">
        <v>439</v>
      </c>
      <c r="H24" s="758" t="s">
        <v>146</v>
      </c>
      <c r="I24" s="725"/>
      <c r="J24" s="132"/>
      <c r="K24" s="1099"/>
      <c r="L24" s="1030"/>
      <c r="M24" s="824"/>
      <c r="N24" s="847"/>
      <c r="O24" s="824"/>
      <c r="P24" s="847"/>
      <c r="Q24" s="824"/>
      <c r="R24" s="847"/>
      <c r="S24" s="824"/>
      <c r="T24" s="847"/>
      <c r="U24" s="824"/>
      <c r="V24" s="847"/>
      <c r="W24" s="824"/>
      <c r="X24" s="803"/>
      <c r="Y24" s="1031"/>
    </row>
    <row r="25" spans="1:25" s="57" customFormat="1" x14ac:dyDescent="0.45">
      <c r="A25" s="947" t="s">
        <v>126</v>
      </c>
      <c r="B25" s="157" t="s">
        <v>57</v>
      </c>
      <c r="C25" s="481"/>
      <c r="D25" s="536"/>
      <c r="E25" s="160" t="s">
        <v>99</v>
      </c>
      <c r="F25" s="570"/>
      <c r="G25" s="162"/>
      <c r="H25" s="761"/>
      <c r="I25" s="728"/>
      <c r="J25" s="165"/>
      <c r="K25" s="1102"/>
      <c r="L25" s="1036"/>
      <c r="M25" s="826"/>
      <c r="N25" s="850"/>
      <c r="O25" s="826"/>
      <c r="P25" s="850"/>
      <c r="Q25" s="826"/>
      <c r="R25" s="850"/>
      <c r="S25" s="826"/>
      <c r="T25" s="850"/>
      <c r="U25" s="826"/>
      <c r="V25" s="850"/>
      <c r="W25" s="826"/>
      <c r="X25" s="805"/>
      <c r="Y25" s="1037"/>
    </row>
    <row r="26" spans="1:25" ht="28.5" x14ac:dyDescent="0.45">
      <c r="A26" s="939" t="s">
        <v>126</v>
      </c>
      <c r="B26" s="308" t="s">
        <v>57</v>
      </c>
      <c r="C26" s="475" t="s">
        <v>19</v>
      </c>
      <c r="D26" s="532"/>
      <c r="E26" s="310"/>
      <c r="F26" s="566" t="s">
        <v>76</v>
      </c>
      <c r="G26" s="312"/>
      <c r="H26" s="757" t="s">
        <v>145</v>
      </c>
      <c r="I26" s="724">
        <v>2022</v>
      </c>
      <c r="J26" s="788" t="s">
        <v>399</v>
      </c>
      <c r="K26" s="1098"/>
      <c r="L26" s="1028"/>
      <c r="M26" s="625"/>
      <c r="N26" s="846"/>
      <c r="O26" s="625"/>
      <c r="P26" s="846"/>
      <c r="Q26" s="625"/>
      <c r="R26" s="846"/>
      <c r="S26" s="625"/>
      <c r="T26" s="846"/>
      <c r="U26" s="625"/>
      <c r="V26" s="846"/>
      <c r="W26" s="625"/>
      <c r="X26" s="624"/>
      <c r="Y26" s="1029"/>
    </row>
    <row r="27" spans="1:25" ht="28.5" x14ac:dyDescent="0.45">
      <c r="A27" s="941" t="s">
        <v>126</v>
      </c>
      <c r="B27" s="149" t="s">
        <v>57</v>
      </c>
      <c r="C27" s="477" t="s">
        <v>19</v>
      </c>
      <c r="D27" s="533"/>
      <c r="E27" s="125"/>
      <c r="F27" s="567"/>
      <c r="G27" s="127" t="s">
        <v>459</v>
      </c>
      <c r="H27" s="758" t="s">
        <v>145</v>
      </c>
      <c r="I27" s="725">
        <v>2022</v>
      </c>
      <c r="J27" s="132"/>
      <c r="K27" s="1099"/>
      <c r="L27" s="1030"/>
      <c r="M27" s="824"/>
      <c r="N27" s="847"/>
      <c r="O27" s="824"/>
      <c r="P27" s="847"/>
      <c r="Q27" s="824"/>
      <c r="R27" s="847"/>
      <c r="S27" s="824"/>
      <c r="T27" s="847"/>
      <c r="U27" s="824"/>
      <c r="V27" s="847"/>
      <c r="W27" s="824"/>
      <c r="X27" s="803"/>
      <c r="Y27" s="1031"/>
    </row>
    <row r="28" spans="1:25" x14ac:dyDescent="0.45">
      <c r="A28" s="943" t="s">
        <v>126</v>
      </c>
      <c r="B28" s="59" t="s">
        <v>57</v>
      </c>
      <c r="C28" s="479" t="s">
        <v>19</v>
      </c>
      <c r="D28" s="534"/>
      <c r="E28" s="72"/>
      <c r="F28" s="568"/>
      <c r="G28" s="44" t="s">
        <v>460</v>
      </c>
      <c r="H28" s="759" t="s">
        <v>145</v>
      </c>
      <c r="I28" s="726">
        <v>2022</v>
      </c>
      <c r="J28" s="111"/>
      <c r="K28" s="1100"/>
      <c r="L28" s="1032"/>
      <c r="M28" s="825"/>
      <c r="N28" s="848"/>
      <c r="O28" s="825"/>
      <c r="P28" s="848"/>
      <c r="Q28" s="825"/>
      <c r="R28" s="848"/>
      <c r="S28" s="825"/>
      <c r="T28" s="848"/>
      <c r="U28" s="825"/>
      <c r="V28" s="848"/>
      <c r="W28" s="825"/>
      <c r="X28" s="804"/>
      <c r="Y28" s="1033"/>
    </row>
    <row r="29" spans="1:25" x14ac:dyDescent="0.45">
      <c r="A29" s="943" t="s">
        <v>126</v>
      </c>
      <c r="B29" s="59" t="s">
        <v>57</v>
      </c>
      <c r="C29" s="479" t="s">
        <v>19</v>
      </c>
      <c r="D29" s="534"/>
      <c r="E29" s="72"/>
      <c r="F29" s="568"/>
      <c r="G29" s="44" t="s">
        <v>461</v>
      </c>
      <c r="H29" s="759" t="s">
        <v>145</v>
      </c>
      <c r="I29" s="726">
        <v>2022</v>
      </c>
      <c r="J29" s="111"/>
      <c r="K29" s="1100"/>
      <c r="L29" s="1032"/>
      <c r="M29" s="825"/>
      <c r="N29" s="848"/>
      <c r="O29" s="825"/>
      <c r="P29" s="848"/>
      <c r="Q29" s="825"/>
      <c r="R29" s="848"/>
      <c r="S29" s="825"/>
      <c r="T29" s="848"/>
      <c r="U29" s="825"/>
      <c r="V29" s="848"/>
      <c r="W29" s="825"/>
      <c r="X29" s="804"/>
      <c r="Y29" s="1033"/>
    </row>
    <row r="30" spans="1:25" ht="28.5" x14ac:dyDescent="0.45">
      <c r="A30" s="943" t="s">
        <v>126</v>
      </c>
      <c r="B30" s="59" t="s">
        <v>57</v>
      </c>
      <c r="C30" s="479" t="s">
        <v>19</v>
      </c>
      <c r="D30" s="534"/>
      <c r="E30" s="72"/>
      <c r="F30" s="568"/>
      <c r="G30" s="44" t="s">
        <v>462</v>
      </c>
      <c r="H30" s="759" t="s">
        <v>145</v>
      </c>
      <c r="I30" s="726">
        <v>2022</v>
      </c>
      <c r="J30" s="111"/>
      <c r="K30" s="1100"/>
      <c r="L30" s="1032"/>
      <c r="M30" s="825"/>
      <c r="N30" s="848"/>
      <c r="O30" s="825"/>
      <c r="P30" s="848"/>
      <c r="Q30" s="825"/>
      <c r="R30" s="848"/>
      <c r="S30" s="825"/>
      <c r="T30" s="848"/>
      <c r="U30" s="825"/>
      <c r="V30" s="848"/>
      <c r="W30" s="825"/>
      <c r="X30" s="804"/>
      <c r="Y30" s="1033"/>
    </row>
    <row r="31" spans="1:25" x14ac:dyDescent="0.45">
      <c r="A31" s="943" t="s">
        <v>126</v>
      </c>
      <c r="B31" s="59" t="s">
        <v>57</v>
      </c>
      <c r="C31" s="479" t="s">
        <v>19</v>
      </c>
      <c r="D31" s="534"/>
      <c r="E31" s="72"/>
      <c r="F31" s="568"/>
      <c r="G31" s="44" t="s">
        <v>463</v>
      </c>
      <c r="H31" s="759" t="s">
        <v>145</v>
      </c>
      <c r="I31" s="726">
        <v>2022</v>
      </c>
      <c r="J31" s="111"/>
      <c r="K31" s="1100"/>
      <c r="L31" s="1032"/>
      <c r="M31" s="825"/>
      <c r="N31" s="848"/>
      <c r="O31" s="825"/>
      <c r="P31" s="848"/>
      <c r="Q31" s="825"/>
      <c r="R31" s="848"/>
      <c r="S31" s="825"/>
      <c r="T31" s="848"/>
      <c r="U31" s="825"/>
      <c r="V31" s="848"/>
      <c r="W31" s="825"/>
      <c r="X31" s="804"/>
      <c r="Y31" s="1033"/>
    </row>
    <row r="32" spans="1:25" ht="28.5" x14ac:dyDescent="0.45">
      <c r="A32" s="943" t="s">
        <v>126</v>
      </c>
      <c r="B32" s="59" t="s">
        <v>57</v>
      </c>
      <c r="C32" s="479" t="s">
        <v>19</v>
      </c>
      <c r="D32" s="534"/>
      <c r="E32" s="72"/>
      <c r="F32" s="568"/>
      <c r="G32" s="44" t="s">
        <v>138</v>
      </c>
      <c r="H32" s="759" t="s">
        <v>145</v>
      </c>
      <c r="I32" s="726">
        <v>2022</v>
      </c>
      <c r="J32" s="111"/>
      <c r="K32" s="1100"/>
      <c r="L32" s="1032"/>
      <c r="M32" s="825"/>
      <c r="N32" s="848"/>
      <c r="O32" s="825"/>
      <c r="P32" s="848"/>
      <c r="Q32" s="825"/>
      <c r="R32" s="848"/>
      <c r="S32" s="825"/>
      <c r="T32" s="848"/>
      <c r="U32" s="825"/>
      <c r="V32" s="848"/>
      <c r="W32" s="825"/>
      <c r="X32" s="804"/>
      <c r="Y32" s="1033"/>
    </row>
    <row r="33" spans="1:25" s="56" customFormat="1" x14ac:dyDescent="0.45">
      <c r="A33" s="949" t="s">
        <v>127</v>
      </c>
      <c r="B33" s="171"/>
      <c r="C33" s="482"/>
      <c r="D33" s="537" t="s">
        <v>122</v>
      </c>
      <c r="E33" s="174"/>
      <c r="F33" s="571"/>
      <c r="G33" s="176"/>
      <c r="H33" s="762"/>
      <c r="I33" s="729"/>
      <c r="J33" s="179"/>
      <c r="K33" s="1103"/>
      <c r="L33" s="1038"/>
      <c r="M33" s="827"/>
      <c r="N33" s="851"/>
      <c r="O33" s="827"/>
      <c r="P33" s="851"/>
      <c r="Q33" s="827"/>
      <c r="R33" s="851"/>
      <c r="S33" s="827"/>
      <c r="T33" s="851"/>
      <c r="U33" s="827"/>
      <c r="V33" s="851"/>
      <c r="W33" s="827"/>
      <c r="X33" s="806"/>
      <c r="Y33" s="1039"/>
    </row>
    <row r="34" spans="1:25" s="57" customFormat="1" x14ac:dyDescent="0.45">
      <c r="A34" s="951" t="s">
        <v>127</v>
      </c>
      <c r="B34" s="19" t="s">
        <v>58</v>
      </c>
      <c r="C34" s="483"/>
      <c r="D34" s="538"/>
      <c r="E34" s="76" t="s">
        <v>100</v>
      </c>
      <c r="F34" s="572"/>
      <c r="G34" s="22"/>
      <c r="H34" s="763"/>
      <c r="I34" s="730"/>
      <c r="J34" s="113"/>
      <c r="K34" s="1104"/>
      <c r="L34" s="1040"/>
      <c r="M34" s="828"/>
      <c r="N34" s="852"/>
      <c r="O34" s="828"/>
      <c r="P34" s="852"/>
      <c r="Q34" s="828"/>
      <c r="R34" s="852"/>
      <c r="S34" s="828"/>
      <c r="T34" s="852"/>
      <c r="U34" s="828"/>
      <c r="V34" s="852"/>
      <c r="W34" s="828"/>
      <c r="X34" s="807"/>
      <c r="Y34" s="1041"/>
    </row>
    <row r="35" spans="1:25" x14ac:dyDescent="0.45">
      <c r="A35" s="953" t="s">
        <v>127</v>
      </c>
      <c r="B35" s="334" t="s">
        <v>58</v>
      </c>
      <c r="C35" s="484" t="s">
        <v>20</v>
      </c>
      <c r="D35" s="539"/>
      <c r="E35" s="336"/>
      <c r="F35" s="573" t="s">
        <v>164</v>
      </c>
      <c r="G35" s="338"/>
      <c r="H35" s="764" t="s">
        <v>145</v>
      </c>
      <c r="I35" s="731">
        <v>2023</v>
      </c>
      <c r="J35" s="790" t="s">
        <v>400</v>
      </c>
      <c r="K35" s="1105" t="s">
        <v>400</v>
      </c>
      <c r="L35" s="1042"/>
      <c r="M35" s="629"/>
      <c r="N35" s="853"/>
      <c r="O35" s="629"/>
      <c r="P35" s="853"/>
      <c r="Q35" s="629"/>
      <c r="R35" s="853"/>
      <c r="S35" s="629"/>
      <c r="T35" s="853"/>
      <c r="U35" s="629"/>
      <c r="V35" s="853"/>
      <c r="W35" s="629"/>
      <c r="X35" s="628"/>
      <c r="Y35" s="1043"/>
    </row>
    <row r="36" spans="1:25" ht="28.5" x14ac:dyDescent="0.45">
      <c r="A36" s="955" t="s">
        <v>127</v>
      </c>
      <c r="B36" s="150" t="s">
        <v>58</v>
      </c>
      <c r="C36" s="486" t="s">
        <v>20</v>
      </c>
      <c r="D36" s="533"/>
      <c r="E36" s="125"/>
      <c r="F36" s="567"/>
      <c r="G36" s="127" t="s">
        <v>464</v>
      </c>
      <c r="H36" s="758" t="s">
        <v>145</v>
      </c>
      <c r="I36" s="725">
        <v>2023</v>
      </c>
      <c r="J36" s="132"/>
      <c r="K36" s="1099"/>
      <c r="L36" s="1030"/>
      <c r="M36" s="824"/>
      <c r="N36" s="847"/>
      <c r="O36" s="824"/>
      <c r="P36" s="847"/>
      <c r="Q36" s="824"/>
      <c r="R36" s="847"/>
      <c r="S36" s="824"/>
      <c r="T36" s="847"/>
      <c r="U36" s="824"/>
      <c r="V36" s="847"/>
      <c r="W36" s="824"/>
      <c r="X36" s="803"/>
      <c r="Y36" s="1031"/>
    </row>
    <row r="37" spans="1:25" x14ac:dyDescent="0.45">
      <c r="A37" s="956" t="s">
        <v>127</v>
      </c>
      <c r="B37" s="60" t="s">
        <v>58</v>
      </c>
      <c r="C37" s="488" t="s">
        <v>20</v>
      </c>
      <c r="D37" s="534"/>
      <c r="E37" s="72"/>
      <c r="F37" s="568"/>
      <c r="G37" s="44" t="s">
        <v>465</v>
      </c>
      <c r="H37" s="759" t="s">
        <v>145</v>
      </c>
      <c r="I37" s="726">
        <v>2023</v>
      </c>
      <c r="J37" s="111"/>
      <c r="K37" s="1100"/>
      <c r="L37" s="1032"/>
      <c r="M37" s="825"/>
      <c r="N37" s="848"/>
      <c r="O37" s="825"/>
      <c r="P37" s="848"/>
      <c r="Q37" s="825"/>
      <c r="R37" s="848"/>
      <c r="S37" s="825"/>
      <c r="T37" s="848"/>
      <c r="U37" s="825"/>
      <c r="V37" s="848"/>
      <c r="W37" s="825"/>
      <c r="X37" s="804"/>
      <c r="Y37" s="1033"/>
    </row>
    <row r="38" spans="1:25" ht="28.5" x14ac:dyDescent="0.45">
      <c r="A38" s="956" t="s">
        <v>127</v>
      </c>
      <c r="B38" s="60" t="s">
        <v>58</v>
      </c>
      <c r="C38" s="488" t="s">
        <v>20</v>
      </c>
      <c r="D38" s="534"/>
      <c r="E38" s="72"/>
      <c r="F38" s="568"/>
      <c r="G38" s="44" t="s">
        <v>466</v>
      </c>
      <c r="H38" s="759" t="s">
        <v>145</v>
      </c>
      <c r="I38" s="726">
        <v>2023</v>
      </c>
      <c r="J38" s="111"/>
      <c r="K38" s="1100"/>
      <c r="L38" s="1032"/>
      <c r="M38" s="825"/>
      <c r="N38" s="848"/>
      <c r="O38" s="825"/>
      <c r="P38" s="848"/>
      <c r="Q38" s="825"/>
      <c r="R38" s="848"/>
      <c r="S38" s="825"/>
      <c r="T38" s="848"/>
      <c r="U38" s="825"/>
      <c r="V38" s="848"/>
      <c r="W38" s="825"/>
      <c r="X38" s="804"/>
      <c r="Y38" s="1033"/>
    </row>
    <row r="39" spans="1:25" ht="28.5" x14ac:dyDescent="0.45">
      <c r="A39" s="956" t="s">
        <v>127</v>
      </c>
      <c r="B39" s="60" t="s">
        <v>58</v>
      </c>
      <c r="C39" s="488" t="s">
        <v>20</v>
      </c>
      <c r="D39" s="534"/>
      <c r="E39" s="72"/>
      <c r="F39" s="568"/>
      <c r="G39" s="44" t="s">
        <v>467</v>
      </c>
      <c r="H39" s="759" t="s">
        <v>145</v>
      </c>
      <c r="I39" s="726">
        <v>2023</v>
      </c>
      <c r="J39" s="111"/>
      <c r="K39" s="1100"/>
      <c r="L39" s="1032"/>
      <c r="M39" s="825"/>
      <c r="N39" s="848"/>
      <c r="O39" s="825"/>
      <c r="P39" s="848"/>
      <c r="Q39" s="825"/>
      <c r="R39" s="848"/>
      <c r="S39" s="825"/>
      <c r="T39" s="848"/>
      <c r="U39" s="825"/>
      <c r="V39" s="848"/>
      <c r="W39" s="825"/>
      <c r="X39" s="804"/>
      <c r="Y39" s="1033"/>
    </row>
    <row r="40" spans="1:25" x14ac:dyDescent="0.45">
      <c r="A40" s="957" t="s">
        <v>127</v>
      </c>
      <c r="B40" s="347" t="s">
        <v>58</v>
      </c>
      <c r="C40" s="489" t="s">
        <v>21</v>
      </c>
      <c r="D40" s="540"/>
      <c r="E40" s="349"/>
      <c r="F40" s="574" t="s">
        <v>165</v>
      </c>
      <c r="G40" s="351"/>
      <c r="H40" s="765" t="s">
        <v>145</v>
      </c>
      <c r="I40" s="732">
        <v>2023</v>
      </c>
      <c r="J40" s="791" t="s">
        <v>400</v>
      </c>
      <c r="K40" s="1106" t="s">
        <v>400</v>
      </c>
      <c r="L40" s="1044"/>
      <c r="M40" s="631"/>
      <c r="N40" s="854"/>
      <c r="O40" s="631"/>
      <c r="P40" s="854"/>
      <c r="Q40" s="631"/>
      <c r="R40" s="854"/>
      <c r="S40" s="631"/>
      <c r="T40" s="854"/>
      <c r="U40" s="631"/>
      <c r="V40" s="854"/>
      <c r="W40" s="631"/>
      <c r="X40" s="630"/>
      <c r="Y40" s="1045"/>
    </row>
    <row r="41" spans="1:25" x14ac:dyDescent="0.45">
      <c r="A41" s="955" t="s">
        <v>127</v>
      </c>
      <c r="B41" s="150" t="s">
        <v>58</v>
      </c>
      <c r="C41" s="486" t="s">
        <v>21</v>
      </c>
      <c r="D41" s="533"/>
      <c r="E41" s="125"/>
      <c r="F41" s="567"/>
      <c r="G41" s="127" t="s">
        <v>468</v>
      </c>
      <c r="H41" s="758" t="s">
        <v>145</v>
      </c>
      <c r="I41" s="725">
        <v>2023</v>
      </c>
      <c r="J41" s="132"/>
      <c r="K41" s="1099"/>
      <c r="L41" s="1030"/>
      <c r="M41" s="824"/>
      <c r="N41" s="847"/>
      <c r="O41" s="824"/>
      <c r="P41" s="847"/>
      <c r="Q41" s="824"/>
      <c r="R41" s="847"/>
      <c r="S41" s="824"/>
      <c r="T41" s="847"/>
      <c r="U41" s="824"/>
      <c r="V41" s="847"/>
      <c r="W41" s="824"/>
      <c r="X41" s="803"/>
      <c r="Y41" s="1031"/>
    </row>
    <row r="42" spans="1:25" x14ac:dyDescent="0.45">
      <c r="A42" s="956" t="s">
        <v>127</v>
      </c>
      <c r="B42" s="60" t="s">
        <v>58</v>
      </c>
      <c r="C42" s="488" t="s">
        <v>21</v>
      </c>
      <c r="D42" s="534"/>
      <c r="E42" s="72"/>
      <c r="F42" s="568"/>
      <c r="G42" s="44" t="s">
        <v>469</v>
      </c>
      <c r="H42" s="759" t="s">
        <v>145</v>
      </c>
      <c r="I42" s="726">
        <v>2023</v>
      </c>
      <c r="J42" s="111"/>
      <c r="K42" s="1100"/>
      <c r="L42" s="1032"/>
      <c r="M42" s="825"/>
      <c r="N42" s="848"/>
      <c r="O42" s="825"/>
      <c r="P42" s="848"/>
      <c r="Q42" s="825"/>
      <c r="R42" s="848"/>
      <c r="S42" s="825"/>
      <c r="T42" s="848"/>
      <c r="U42" s="825"/>
      <c r="V42" s="848"/>
      <c r="W42" s="825"/>
      <c r="X42" s="804"/>
      <c r="Y42" s="1033"/>
    </row>
    <row r="43" spans="1:25" ht="42.75" x14ac:dyDescent="0.45">
      <c r="A43" s="957" t="s">
        <v>127</v>
      </c>
      <c r="B43" s="347" t="s">
        <v>58</v>
      </c>
      <c r="C43" s="489" t="s">
        <v>22</v>
      </c>
      <c r="D43" s="540"/>
      <c r="E43" s="349"/>
      <c r="F43" s="574" t="s">
        <v>77</v>
      </c>
      <c r="G43" s="351"/>
      <c r="H43" s="765" t="s">
        <v>145</v>
      </c>
      <c r="I43" s="732">
        <v>2023</v>
      </c>
      <c r="J43" s="791" t="s">
        <v>401</v>
      </c>
      <c r="K43" s="1106" t="s">
        <v>402</v>
      </c>
      <c r="L43" s="1044"/>
      <c r="M43" s="631"/>
      <c r="N43" s="854"/>
      <c r="O43" s="631"/>
      <c r="P43" s="854"/>
      <c r="Q43" s="631"/>
      <c r="R43" s="854"/>
      <c r="S43" s="631"/>
      <c r="T43" s="854"/>
      <c r="U43" s="631"/>
      <c r="V43" s="854"/>
      <c r="W43" s="631"/>
      <c r="X43" s="630"/>
      <c r="Y43" s="1045"/>
    </row>
    <row r="44" spans="1:25" ht="28.5" x14ac:dyDescent="0.45">
      <c r="A44" s="955" t="s">
        <v>127</v>
      </c>
      <c r="B44" s="150" t="s">
        <v>58</v>
      </c>
      <c r="C44" s="486" t="s">
        <v>22</v>
      </c>
      <c r="D44" s="533"/>
      <c r="E44" s="125"/>
      <c r="F44" s="567"/>
      <c r="G44" s="127" t="s">
        <v>470</v>
      </c>
      <c r="H44" s="758" t="s">
        <v>145</v>
      </c>
      <c r="I44" s="725">
        <v>2023</v>
      </c>
      <c r="J44" s="132"/>
      <c r="K44" s="1099"/>
      <c r="L44" s="1030"/>
      <c r="M44" s="824"/>
      <c r="N44" s="847"/>
      <c r="O44" s="824"/>
      <c r="P44" s="847"/>
      <c r="Q44" s="824"/>
      <c r="R44" s="847"/>
      <c r="S44" s="824"/>
      <c r="T44" s="847"/>
      <c r="U44" s="824"/>
      <c r="V44" s="847"/>
      <c r="W44" s="824"/>
      <c r="X44" s="803"/>
      <c r="Y44" s="1031"/>
    </row>
    <row r="45" spans="1:25" x14ac:dyDescent="0.45">
      <c r="A45" s="956" t="s">
        <v>127</v>
      </c>
      <c r="B45" s="60" t="s">
        <v>58</v>
      </c>
      <c r="C45" s="488" t="s">
        <v>22</v>
      </c>
      <c r="D45" s="534"/>
      <c r="E45" s="72"/>
      <c r="F45" s="568"/>
      <c r="G45" s="44" t="s">
        <v>471</v>
      </c>
      <c r="H45" s="759" t="s">
        <v>145</v>
      </c>
      <c r="I45" s="726">
        <v>2024</v>
      </c>
      <c r="J45" s="111"/>
      <c r="K45" s="1100"/>
      <c r="L45" s="1032"/>
      <c r="M45" s="825"/>
      <c r="N45" s="848"/>
      <c r="O45" s="825"/>
      <c r="P45" s="848"/>
      <c r="Q45" s="825"/>
      <c r="R45" s="848"/>
      <c r="S45" s="825"/>
      <c r="T45" s="848"/>
      <c r="U45" s="825"/>
      <c r="V45" s="848"/>
      <c r="W45" s="825"/>
      <c r="X45" s="804"/>
      <c r="Y45" s="1033"/>
    </row>
    <row r="46" spans="1:25" ht="28.5" x14ac:dyDescent="0.45">
      <c r="A46" s="956" t="s">
        <v>127</v>
      </c>
      <c r="B46" s="60" t="s">
        <v>58</v>
      </c>
      <c r="C46" s="488" t="s">
        <v>22</v>
      </c>
      <c r="D46" s="534"/>
      <c r="E46" s="72"/>
      <c r="F46" s="568"/>
      <c r="G46" s="44" t="s">
        <v>472</v>
      </c>
      <c r="H46" s="759" t="s">
        <v>145</v>
      </c>
      <c r="I46" s="726">
        <v>2024</v>
      </c>
      <c r="J46" s="111"/>
      <c r="K46" s="1100"/>
      <c r="L46" s="1032"/>
      <c r="M46" s="825"/>
      <c r="N46" s="848"/>
      <c r="O46" s="825"/>
      <c r="P46" s="848"/>
      <c r="Q46" s="825"/>
      <c r="R46" s="848"/>
      <c r="S46" s="825"/>
      <c r="T46" s="848"/>
      <c r="U46" s="825"/>
      <c r="V46" s="848"/>
      <c r="W46" s="825"/>
      <c r="X46" s="804"/>
      <c r="Y46" s="1033"/>
    </row>
    <row r="47" spans="1:25" s="57" customFormat="1" x14ac:dyDescent="0.45">
      <c r="A47" s="959" t="s">
        <v>127</v>
      </c>
      <c r="B47" s="185" t="s">
        <v>59</v>
      </c>
      <c r="C47" s="490"/>
      <c r="D47" s="541"/>
      <c r="E47" s="188" t="s">
        <v>101</v>
      </c>
      <c r="F47" s="575"/>
      <c r="G47" s="190"/>
      <c r="H47" s="766"/>
      <c r="I47" s="733"/>
      <c r="J47" s="193"/>
      <c r="K47" s="1107"/>
      <c r="L47" s="1046"/>
      <c r="M47" s="829"/>
      <c r="N47" s="855"/>
      <c r="O47" s="829"/>
      <c r="P47" s="855"/>
      <c r="Q47" s="829"/>
      <c r="R47" s="855"/>
      <c r="S47" s="829"/>
      <c r="T47" s="855"/>
      <c r="U47" s="829"/>
      <c r="V47" s="855"/>
      <c r="W47" s="829"/>
      <c r="X47" s="808"/>
      <c r="Y47" s="1047"/>
    </row>
    <row r="48" spans="1:25" x14ac:dyDescent="0.45">
      <c r="A48" s="953" t="s">
        <v>127</v>
      </c>
      <c r="B48" s="334" t="s">
        <v>59</v>
      </c>
      <c r="C48" s="484" t="s">
        <v>23</v>
      </c>
      <c r="D48" s="539"/>
      <c r="E48" s="336"/>
      <c r="F48" s="573" t="s">
        <v>78</v>
      </c>
      <c r="G48" s="338"/>
      <c r="H48" s="764" t="s">
        <v>145</v>
      </c>
      <c r="I48" s="731">
        <v>2022</v>
      </c>
      <c r="J48" s="790" t="s">
        <v>401</v>
      </c>
      <c r="K48" s="1105"/>
      <c r="L48" s="1042"/>
      <c r="M48" s="629"/>
      <c r="N48" s="853"/>
      <c r="O48" s="629"/>
      <c r="P48" s="853"/>
      <c r="Q48" s="629"/>
      <c r="R48" s="853"/>
      <c r="S48" s="629"/>
      <c r="T48" s="853"/>
      <c r="U48" s="629"/>
      <c r="V48" s="853"/>
      <c r="W48" s="629"/>
      <c r="X48" s="628"/>
      <c r="Y48" s="1043"/>
    </row>
    <row r="49" spans="1:25" ht="28.5" x14ac:dyDescent="0.45">
      <c r="A49" s="955" t="s">
        <v>127</v>
      </c>
      <c r="B49" s="150" t="s">
        <v>59</v>
      </c>
      <c r="C49" s="486" t="s">
        <v>23</v>
      </c>
      <c r="D49" s="533"/>
      <c r="E49" s="125"/>
      <c r="F49" s="567"/>
      <c r="G49" s="127" t="s">
        <v>473</v>
      </c>
      <c r="H49" s="758" t="s">
        <v>145</v>
      </c>
      <c r="I49" s="725">
        <v>2022</v>
      </c>
      <c r="J49" s="132"/>
      <c r="K49" s="1099"/>
      <c r="L49" s="1030"/>
      <c r="M49" s="824"/>
      <c r="N49" s="847"/>
      <c r="O49" s="824"/>
      <c r="P49" s="847"/>
      <c r="Q49" s="824"/>
      <c r="R49" s="847"/>
      <c r="S49" s="824"/>
      <c r="T49" s="847"/>
      <c r="U49" s="824"/>
      <c r="V49" s="847"/>
      <c r="W49" s="824"/>
      <c r="X49" s="803"/>
      <c r="Y49" s="1031"/>
    </row>
    <row r="50" spans="1:25" ht="28.5" x14ac:dyDescent="0.45">
      <c r="A50" s="956" t="s">
        <v>127</v>
      </c>
      <c r="B50" s="60" t="s">
        <v>59</v>
      </c>
      <c r="C50" s="488" t="s">
        <v>23</v>
      </c>
      <c r="D50" s="534"/>
      <c r="E50" s="72"/>
      <c r="F50" s="568"/>
      <c r="G50" s="44" t="s">
        <v>474</v>
      </c>
      <c r="H50" s="759" t="s">
        <v>145</v>
      </c>
      <c r="I50" s="726">
        <v>2022</v>
      </c>
      <c r="J50" s="111"/>
      <c r="K50" s="1100"/>
      <c r="L50" s="1032"/>
      <c r="M50" s="825"/>
      <c r="N50" s="848"/>
      <c r="O50" s="825"/>
      <c r="P50" s="848"/>
      <c r="Q50" s="825"/>
      <c r="R50" s="848"/>
      <c r="S50" s="825"/>
      <c r="T50" s="848"/>
      <c r="U50" s="825"/>
      <c r="V50" s="848"/>
      <c r="W50" s="825"/>
      <c r="X50" s="804"/>
      <c r="Y50" s="1033"/>
    </row>
    <row r="51" spans="1:25" ht="28.5" x14ac:dyDescent="0.45">
      <c r="A51" s="957" t="s">
        <v>127</v>
      </c>
      <c r="B51" s="347" t="s">
        <v>59</v>
      </c>
      <c r="C51" s="489" t="s">
        <v>24</v>
      </c>
      <c r="D51" s="540"/>
      <c r="E51" s="349"/>
      <c r="F51" s="574" t="s">
        <v>79</v>
      </c>
      <c r="G51" s="351"/>
      <c r="H51" s="765" t="s">
        <v>145</v>
      </c>
      <c r="I51" s="732">
        <v>2022</v>
      </c>
      <c r="J51" s="791" t="s">
        <v>403</v>
      </c>
      <c r="K51" s="1106" t="s">
        <v>404</v>
      </c>
      <c r="L51" s="1044"/>
      <c r="M51" s="631"/>
      <c r="N51" s="854"/>
      <c r="O51" s="631"/>
      <c r="P51" s="854"/>
      <c r="Q51" s="631"/>
      <c r="R51" s="854"/>
      <c r="S51" s="631"/>
      <c r="T51" s="854"/>
      <c r="U51" s="631"/>
      <c r="V51" s="854"/>
      <c r="W51" s="631"/>
      <c r="X51" s="630"/>
      <c r="Y51" s="1045"/>
    </row>
    <row r="52" spans="1:25" ht="28.5" x14ac:dyDescent="0.45">
      <c r="A52" s="955" t="s">
        <v>127</v>
      </c>
      <c r="B52" s="150" t="s">
        <v>59</v>
      </c>
      <c r="C52" s="486" t="s">
        <v>24</v>
      </c>
      <c r="D52" s="533"/>
      <c r="E52" s="125"/>
      <c r="F52" s="567"/>
      <c r="G52" s="127" t="s">
        <v>475</v>
      </c>
      <c r="H52" s="758" t="s">
        <v>145</v>
      </c>
      <c r="I52" s="725">
        <v>2022</v>
      </c>
      <c r="J52" s="132"/>
      <c r="K52" s="1099"/>
      <c r="L52" s="1030"/>
      <c r="M52" s="824"/>
      <c r="N52" s="847"/>
      <c r="O52" s="824"/>
      <c r="P52" s="847"/>
      <c r="Q52" s="824"/>
      <c r="R52" s="847"/>
      <c r="S52" s="824"/>
      <c r="T52" s="847"/>
      <c r="U52" s="824"/>
      <c r="V52" s="847"/>
      <c r="W52" s="824"/>
      <c r="X52" s="803"/>
      <c r="Y52" s="1031"/>
    </row>
    <row r="53" spans="1:25" x14ac:dyDescent="0.45">
      <c r="A53" s="956" t="s">
        <v>127</v>
      </c>
      <c r="B53" s="60" t="s">
        <v>59</v>
      </c>
      <c r="C53" s="488" t="s">
        <v>24</v>
      </c>
      <c r="D53" s="534"/>
      <c r="E53" s="72"/>
      <c r="F53" s="568"/>
      <c r="G53" s="44" t="s">
        <v>476</v>
      </c>
      <c r="H53" s="759" t="s">
        <v>145</v>
      </c>
      <c r="I53" s="726">
        <v>2023</v>
      </c>
      <c r="J53" s="111"/>
      <c r="K53" s="1100"/>
      <c r="L53" s="1032"/>
      <c r="M53" s="825"/>
      <c r="N53" s="848"/>
      <c r="O53" s="825"/>
      <c r="P53" s="848"/>
      <c r="Q53" s="825"/>
      <c r="R53" s="848"/>
      <c r="S53" s="825"/>
      <c r="T53" s="848"/>
      <c r="U53" s="825"/>
      <c r="V53" s="848"/>
      <c r="W53" s="825"/>
      <c r="X53" s="804"/>
      <c r="Y53" s="1033"/>
    </row>
    <row r="54" spans="1:25" x14ac:dyDescent="0.45">
      <c r="A54" s="956" t="s">
        <v>127</v>
      </c>
      <c r="B54" s="60" t="s">
        <v>59</v>
      </c>
      <c r="C54" s="488" t="s">
        <v>24</v>
      </c>
      <c r="D54" s="534"/>
      <c r="E54" s="72"/>
      <c r="F54" s="568"/>
      <c r="G54" s="44" t="s">
        <v>477</v>
      </c>
      <c r="H54" s="759" t="s">
        <v>145</v>
      </c>
      <c r="I54" s="726">
        <v>2023</v>
      </c>
      <c r="J54" s="111"/>
      <c r="K54" s="1100"/>
      <c r="L54" s="1032"/>
      <c r="M54" s="825"/>
      <c r="N54" s="848"/>
      <c r="O54" s="825"/>
      <c r="P54" s="848"/>
      <c r="Q54" s="825"/>
      <c r="R54" s="848"/>
      <c r="S54" s="825"/>
      <c r="T54" s="848"/>
      <c r="U54" s="825"/>
      <c r="V54" s="848"/>
      <c r="W54" s="825"/>
      <c r="X54" s="804"/>
      <c r="Y54" s="1033"/>
    </row>
    <row r="55" spans="1:25" x14ac:dyDescent="0.45">
      <c r="A55" s="956" t="s">
        <v>127</v>
      </c>
      <c r="B55" s="60" t="s">
        <v>59</v>
      </c>
      <c r="C55" s="488" t="s">
        <v>24</v>
      </c>
      <c r="D55" s="534"/>
      <c r="E55" s="72"/>
      <c r="F55" s="568"/>
      <c r="G55" s="44" t="s">
        <v>478</v>
      </c>
      <c r="H55" s="759" t="s">
        <v>145</v>
      </c>
      <c r="I55" s="726">
        <v>2023</v>
      </c>
      <c r="J55" s="111"/>
      <c r="K55" s="1100"/>
      <c r="L55" s="1032"/>
      <c r="M55" s="825"/>
      <c r="N55" s="848"/>
      <c r="O55" s="825"/>
      <c r="P55" s="848"/>
      <c r="Q55" s="825"/>
      <c r="R55" s="848"/>
      <c r="S55" s="825"/>
      <c r="T55" s="848"/>
      <c r="U55" s="825"/>
      <c r="V55" s="848"/>
      <c r="W55" s="825"/>
      <c r="X55" s="804"/>
      <c r="Y55" s="1033"/>
    </row>
    <row r="56" spans="1:25" x14ac:dyDescent="0.45">
      <c r="A56" s="956" t="s">
        <v>127</v>
      </c>
      <c r="B56" s="60" t="s">
        <v>59</v>
      </c>
      <c r="C56" s="488" t="s">
        <v>24</v>
      </c>
      <c r="D56" s="534"/>
      <c r="E56" s="72"/>
      <c r="F56" s="568"/>
      <c r="G56" s="44" t="s">
        <v>479</v>
      </c>
      <c r="H56" s="759" t="s">
        <v>145</v>
      </c>
      <c r="I56" s="726">
        <v>2025</v>
      </c>
      <c r="J56" s="111"/>
      <c r="K56" s="1100"/>
      <c r="L56" s="1032"/>
      <c r="M56" s="825"/>
      <c r="N56" s="848"/>
      <c r="O56" s="825"/>
      <c r="P56" s="848"/>
      <c r="Q56" s="825"/>
      <c r="R56" s="848"/>
      <c r="S56" s="825"/>
      <c r="T56" s="848"/>
      <c r="U56" s="825"/>
      <c r="V56" s="848"/>
      <c r="W56" s="825"/>
      <c r="X56" s="804"/>
      <c r="Y56" s="1033"/>
    </row>
    <row r="57" spans="1:25" ht="28.5" x14ac:dyDescent="0.45">
      <c r="A57" s="957" t="s">
        <v>127</v>
      </c>
      <c r="B57" s="347" t="s">
        <v>59</v>
      </c>
      <c r="C57" s="489" t="s">
        <v>25</v>
      </c>
      <c r="D57" s="540"/>
      <c r="E57" s="349"/>
      <c r="F57" s="574" t="s">
        <v>80</v>
      </c>
      <c r="G57" s="351"/>
      <c r="H57" s="765" t="s">
        <v>146</v>
      </c>
      <c r="I57" s="732"/>
      <c r="J57" s="791" t="s">
        <v>405</v>
      </c>
      <c r="K57" s="1106" t="s">
        <v>406</v>
      </c>
      <c r="L57" s="1044"/>
      <c r="M57" s="631"/>
      <c r="N57" s="854"/>
      <c r="O57" s="631"/>
      <c r="P57" s="854"/>
      <c r="Q57" s="631"/>
      <c r="R57" s="854"/>
      <c r="S57" s="631"/>
      <c r="T57" s="854"/>
      <c r="U57" s="631"/>
      <c r="V57" s="854"/>
      <c r="W57" s="631"/>
      <c r="X57" s="630"/>
      <c r="Y57" s="1045"/>
    </row>
    <row r="58" spans="1:25" ht="28.5" x14ac:dyDescent="0.45">
      <c r="A58" s="955" t="s">
        <v>127</v>
      </c>
      <c r="B58" s="150" t="s">
        <v>59</v>
      </c>
      <c r="C58" s="486" t="s">
        <v>25</v>
      </c>
      <c r="D58" s="533"/>
      <c r="E58" s="125"/>
      <c r="F58" s="567"/>
      <c r="G58" s="151" t="s">
        <v>480</v>
      </c>
      <c r="H58" s="767" t="s">
        <v>146</v>
      </c>
      <c r="I58" s="734"/>
      <c r="J58" s="132"/>
      <c r="K58" s="1099"/>
      <c r="L58" s="1030"/>
      <c r="M58" s="824"/>
      <c r="N58" s="847"/>
      <c r="O58" s="824"/>
      <c r="P58" s="847"/>
      <c r="Q58" s="824"/>
      <c r="R58" s="847"/>
      <c r="S58" s="824"/>
      <c r="T58" s="847"/>
      <c r="U58" s="824"/>
      <c r="V58" s="847"/>
      <c r="W58" s="824"/>
      <c r="X58" s="803"/>
      <c r="Y58" s="1031"/>
    </row>
    <row r="59" spans="1:25" x14ac:dyDescent="0.45">
      <c r="A59" s="956" t="s">
        <v>127</v>
      </c>
      <c r="B59" s="60" t="s">
        <v>59</v>
      </c>
      <c r="C59" s="488" t="s">
        <v>25</v>
      </c>
      <c r="D59" s="534"/>
      <c r="E59" s="72"/>
      <c r="F59" s="568"/>
      <c r="G59" s="44" t="s">
        <v>481</v>
      </c>
      <c r="H59" s="759" t="s">
        <v>146</v>
      </c>
      <c r="I59" s="726"/>
      <c r="J59" s="111"/>
      <c r="K59" s="1100"/>
      <c r="L59" s="1032"/>
      <c r="M59" s="825"/>
      <c r="N59" s="848"/>
      <c r="O59" s="825"/>
      <c r="P59" s="848"/>
      <c r="Q59" s="825"/>
      <c r="R59" s="848"/>
      <c r="S59" s="825"/>
      <c r="T59" s="848"/>
      <c r="U59" s="825"/>
      <c r="V59" s="848"/>
      <c r="W59" s="825"/>
      <c r="X59" s="804"/>
      <c r="Y59" s="1033"/>
    </row>
    <row r="60" spans="1:25" x14ac:dyDescent="0.45">
      <c r="A60" s="956" t="s">
        <v>127</v>
      </c>
      <c r="B60" s="60" t="s">
        <v>59</v>
      </c>
      <c r="C60" s="488" t="s">
        <v>25</v>
      </c>
      <c r="D60" s="534"/>
      <c r="E60" s="72"/>
      <c r="F60" s="568"/>
      <c r="G60" s="44" t="s">
        <v>482</v>
      </c>
      <c r="H60" s="759" t="s">
        <v>146</v>
      </c>
      <c r="I60" s="726"/>
      <c r="J60" s="111"/>
      <c r="K60" s="1100"/>
      <c r="L60" s="1032"/>
      <c r="M60" s="825"/>
      <c r="N60" s="848"/>
      <c r="O60" s="825"/>
      <c r="P60" s="848"/>
      <c r="Q60" s="825"/>
      <c r="R60" s="848"/>
      <c r="S60" s="825"/>
      <c r="T60" s="848"/>
      <c r="U60" s="825"/>
      <c r="V60" s="848"/>
      <c r="W60" s="825"/>
      <c r="X60" s="804"/>
      <c r="Y60" s="1033"/>
    </row>
    <row r="61" spans="1:25" s="56" customFormat="1" x14ac:dyDescent="0.45">
      <c r="A61" s="961" t="s">
        <v>128</v>
      </c>
      <c r="B61" s="199"/>
      <c r="C61" s="491"/>
      <c r="D61" s="542" t="s">
        <v>2</v>
      </c>
      <c r="E61" s="202"/>
      <c r="F61" s="576"/>
      <c r="G61" s="204"/>
      <c r="H61" s="768"/>
      <c r="I61" s="735"/>
      <c r="J61" s="207"/>
      <c r="K61" s="1108"/>
      <c r="L61" s="1048"/>
      <c r="M61" s="830"/>
      <c r="N61" s="856"/>
      <c r="O61" s="830"/>
      <c r="P61" s="856"/>
      <c r="Q61" s="830"/>
      <c r="R61" s="856"/>
      <c r="S61" s="830"/>
      <c r="T61" s="856"/>
      <c r="U61" s="830"/>
      <c r="V61" s="856"/>
      <c r="W61" s="830"/>
      <c r="X61" s="809"/>
      <c r="Y61" s="1049"/>
    </row>
    <row r="62" spans="1:25" s="57" customFormat="1" x14ac:dyDescent="0.45">
      <c r="A62" s="963" t="s">
        <v>128</v>
      </c>
      <c r="B62" s="25" t="s">
        <v>60</v>
      </c>
      <c r="C62" s="492"/>
      <c r="D62" s="543"/>
      <c r="E62" s="77" t="s">
        <v>3</v>
      </c>
      <c r="F62" s="577"/>
      <c r="G62" s="28"/>
      <c r="H62" s="769"/>
      <c r="I62" s="736"/>
      <c r="J62" s="115"/>
      <c r="K62" s="1109"/>
      <c r="L62" s="1050"/>
      <c r="M62" s="831"/>
      <c r="N62" s="857"/>
      <c r="O62" s="831"/>
      <c r="P62" s="857"/>
      <c r="Q62" s="831"/>
      <c r="R62" s="857"/>
      <c r="S62" s="831"/>
      <c r="T62" s="857"/>
      <c r="U62" s="831"/>
      <c r="V62" s="857"/>
      <c r="W62" s="831"/>
      <c r="X62" s="810"/>
      <c r="Y62" s="1051"/>
    </row>
    <row r="63" spans="1:25" ht="28.5" x14ac:dyDescent="0.45">
      <c r="A63" s="965" t="s">
        <v>128</v>
      </c>
      <c r="B63" s="360" t="s">
        <v>60</v>
      </c>
      <c r="C63" s="493" t="s">
        <v>26</v>
      </c>
      <c r="D63" s="544"/>
      <c r="E63" s="362"/>
      <c r="F63" s="578" t="s">
        <v>81</v>
      </c>
      <c r="G63" s="364"/>
      <c r="H63" s="770" t="s">
        <v>145</v>
      </c>
      <c r="I63" s="737">
        <v>2022</v>
      </c>
      <c r="J63" s="792" t="s">
        <v>407</v>
      </c>
      <c r="K63" s="1110"/>
      <c r="L63" s="1052"/>
      <c r="M63" s="633"/>
      <c r="N63" s="858"/>
      <c r="O63" s="633"/>
      <c r="P63" s="858"/>
      <c r="Q63" s="633"/>
      <c r="R63" s="858"/>
      <c r="S63" s="633"/>
      <c r="T63" s="858"/>
      <c r="U63" s="633"/>
      <c r="V63" s="858"/>
      <c r="W63" s="633"/>
      <c r="X63" s="632"/>
      <c r="Y63" s="1053"/>
    </row>
    <row r="64" spans="1:25" x14ac:dyDescent="0.45">
      <c r="A64" s="967" t="s">
        <v>128</v>
      </c>
      <c r="B64" s="123" t="s">
        <v>60</v>
      </c>
      <c r="C64" s="495" t="s">
        <v>26</v>
      </c>
      <c r="D64" s="533"/>
      <c r="E64" s="125"/>
      <c r="F64" s="567"/>
      <c r="G64" s="44" t="s">
        <v>484</v>
      </c>
      <c r="H64" s="758" t="s">
        <v>145</v>
      </c>
      <c r="I64" s="725">
        <v>2022</v>
      </c>
      <c r="J64" s="132"/>
      <c r="K64" s="1099"/>
      <c r="L64" s="1030"/>
      <c r="M64" s="824"/>
      <c r="N64" s="847"/>
      <c r="O64" s="824"/>
      <c r="P64" s="847"/>
      <c r="Q64" s="824"/>
      <c r="R64" s="847"/>
      <c r="S64" s="824"/>
      <c r="T64" s="847"/>
      <c r="U64" s="824"/>
      <c r="V64" s="847"/>
      <c r="W64" s="824"/>
      <c r="X64" s="803"/>
      <c r="Y64" s="1031"/>
    </row>
    <row r="65" spans="1:25" x14ac:dyDescent="0.45">
      <c r="A65" s="968" t="s">
        <v>128</v>
      </c>
      <c r="B65" s="87" t="s">
        <v>60</v>
      </c>
      <c r="C65" s="497" t="s">
        <v>26</v>
      </c>
      <c r="D65" s="534"/>
      <c r="E65" s="72"/>
      <c r="F65" s="568"/>
      <c r="G65" s="127" t="s">
        <v>483</v>
      </c>
      <c r="H65" s="758" t="s">
        <v>146</v>
      </c>
      <c r="I65" s="725"/>
      <c r="J65" s="111"/>
      <c r="K65" s="1100"/>
      <c r="L65" s="1030"/>
      <c r="M65" s="824"/>
      <c r="N65" s="847"/>
      <c r="O65" s="824"/>
      <c r="P65" s="847"/>
      <c r="Q65" s="824"/>
      <c r="R65" s="847"/>
      <c r="S65" s="824"/>
      <c r="T65" s="847"/>
      <c r="U65" s="824"/>
      <c r="V65" s="847"/>
      <c r="W65" s="824"/>
      <c r="X65" s="803"/>
      <c r="Y65" s="1031"/>
    </row>
    <row r="66" spans="1:25" ht="42.75" x14ac:dyDescent="0.45">
      <c r="A66" s="969" t="s">
        <v>128</v>
      </c>
      <c r="B66" s="374" t="s">
        <v>60</v>
      </c>
      <c r="C66" s="498" t="s">
        <v>27</v>
      </c>
      <c r="D66" s="545"/>
      <c r="E66" s="376"/>
      <c r="F66" s="579" t="s">
        <v>82</v>
      </c>
      <c r="G66" s="378"/>
      <c r="H66" s="771" t="s">
        <v>147</v>
      </c>
      <c r="I66" s="738"/>
      <c r="J66" s="793"/>
      <c r="K66" s="1111" t="s">
        <v>408</v>
      </c>
      <c r="L66" s="1054"/>
      <c r="M66" s="635"/>
      <c r="N66" s="859"/>
      <c r="O66" s="635"/>
      <c r="P66" s="859"/>
      <c r="Q66" s="635"/>
      <c r="R66" s="859"/>
      <c r="S66" s="635"/>
      <c r="T66" s="859"/>
      <c r="U66" s="635"/>
      <c r="V66" s="859"/>
      <c r="W66" s="635"/>
      <c r="X66" s="634"/>
      <c r="Y66" s="1055"/>
    </row>
    <row r="67" spans="1:25" ht="28.5" x14ac:dyDescent="0.45">
      <c r="A67" s="967" t="s">
        <v>128</v>
      </c>
      <c r="B67" s="123" t="s">
        <v>60</v>
      </c>
      <c r="C67" s="495" t="s">
        <v>27</v>
      </c>
      <c r="D67" s="533"/>
      <c r="E67" s="125"/>
      <c r="F67" s="567"/>
      <c r="G67" s="127" t="s">
        <v>485</v>
      </c>
      <c r="H67" s="758" t="s">
        <v>147</v>
      </c>
      <c r="I67" s="725"/>
      <c r="J67" s="132"/>
      <c r="K67" s="1099"/>
      <c r="L67" s="1030"/>
      <c r="M67" s="824"/>
      <c r="N67" s="847"/>
      <c r="O67" s="824"/>
      <c r="P67" s="847"/>
      <c r="Q67" s="824"/>
      <c r="R67" s="847"/>
      <c r="S67" s="824"/>
      <c r="T67" s="847"/>
      <c r="U67" s="824"/>
      <c r="V67" s="847"/>
      <c r="W67" s="824"/>
      <c r="X67" s="803"/>
      <c r="Y67" s="1031"/>
    </row>
    <row r="68" spans="1:25" x14ac:dyDescent="0.45">
      <c r="A68" s="968" t="s">
        <v>128</v>
      </c>
      <c r="B68" s="87" t="s">
        <v>60</v>
      </c>
      <c r="C68" s="497" t="s">
        <v>27</v>
      </c>
      <c r="D68" s="534"/>
      <c r="E68" s="72"/>
      <c r="F68" s="568"/>
      <c r="G68" s="44" t="s">
        <v>486</v>
      </c>
      <c r="H68" s="759" t="s">
        <v>147</v>
      </c>
      <c r="I68" s="726"/>
      <c r="J68" s="111"/>
      <c r="K68" s="1100"/>
      <c r="L68" s="1032"/>
      <c r="M68" s="825"/>
      <c r="N68" s="848"/>
      <c r="O68" s="825"/>
      <c r="P68" s="848"/>
      <c r="Q68" s="825"/>
      <c r="R68" s="848"/>
      <c r="S68" s="825"/>
      <c r="T68" s="848"/>
      <c r="U68" s="825"/>
      <c r="V68" s="848"/>
      <c r="W68" s="825"/>
      <c r="X68" s="804"/>
      <c r="Y68" s="1033"/>
    </row>
    <row r="69" spans="1:25" ht="28.5" x14ac:dyDescent="0.45">
      <c r="A69" s="968" t="s">
        <v>128</v>
      </c>
      <c r="B69" s="87" t="s">
        <v>60</v>
      </c>
      <c r="C69" s="497" t="s">
        <v>27</v>
      </c>
      <c r="D69" s="534"/>
      <c r="E69" s="72"/>
      <c r="F69" s="568"/>
      <c r="G69" s="44" t="s">
        <v>487</v>
      </c>
      <c r="H69" s="759" t="s">
        <v>147</v>
      </c>
      <c r="I69" s="726"/>
      <c r="J69" s="111"/>
      <c r="K69" s="1100"/>
      <c r="L69" s="1032"/>
      <c r="M69" s="825"/>
      <c r="N69" s="848"/>
      <c r="O69" s="825"/>
      <c r="P69" s="848"/>
      <c r="Q69" s="825"/>
      <c r="R69" s="848"/>
      <c r="S69" s="825"/>
      <c r="T69" s="848"/>
      <c r="U69" s="825"/>
      <c r="V69" s="848"/>
      <c r="W69" s="825"/>
      <c r="X69" s="804"/>
      <c r="Y69" s="1033"/>
    </row>
    <row r="70" spans="1:25" s="57" customFormat="1" x14ac:dyDescent="0.45">
      <c r="A70" s="971" t="s">
        <v>128</v>
      </c>
      <c r="B70" s="213" t="s">
        <v>61</v>
      </c>
      <c r="C70" s="499"/>
      <c r="D70" s="546"/>
      <c r="E70" s="216" t="s">
        <v>103</v>
      </c>
      <c r="F70" s="580"/>
      <c r="G70" s="218"/>
      <c r="H70" s="772"/>
      <c r="I70" s="739"/>
      <c r="J70" s="221"/>
      <c r="K70" s="1112"/>
      <c r="L70" s="1056"/>
      <c r="M70" s="832"/>
      <c r="N70" s="860"/>
      <c r="O70" s="832"/>
      <c r="P70" s="860"/>
      <c r="Q70" s="832"/>
      <c r="R70" s="860"/>
      <c r="S70" s="832"/>
      <c r="T70" s="860"/>
      <c r="U70" s="832"/>
      <c r="V70" s="860"/>
      <c r="W70" s="832"/>
      <c r="X70" s="811"/>
      <c r="Y70" s="1057"/>
    </row>
    <row r="71" spans="1:25" ht="28.5" x14ac:dyDescent="0.45">
      <c r="A71" s="965" t="s">
        <v>128</v>
      </c>
      <c r="B71" s="360" t="s">
        <v>61</v>
      </c>
      <c r="C71" s="493" t="s">
        <v>28</v>
      </c>
      <c r="D71" s="544"/>
      <c r="E71" s="362"/>
      <c r="F71" s="578" t="s">
        <v>83</v>
      </c>
      <c r="G71" s="364"/>
      <c r="H71" s="770" t="s">
        <v>145</v>
      </c>
      <c r="I71" s="737">
        <v>2023</v>
      </c>
      <c r="J71" s="792" t="s">
        <v>409</v>
      </c>
      <c r="K71" s="1110" t="s">
        <v>410</v>
      </c>
      <c r="L71" s="1052"/>
      <c r="M71" s="633"/>
      <c r="N71" s="858"/>
      <c r="O71" s="633"/>
      <c r="P71" s="858"/>
      <c r="Q71" s="633"/>
      <c r="R71" s="858"/>
      <c r="S71" s="633"/>
      <c r="T71" s="858"/>
      <c r="U71" s="633"/>
      <c r="V71" s="858"/>
      <c r="W71" s="633"/>
      <c r="X71" s="632"/>
      <c r="Y71" s="1053"/>
    </row>
    <row r="72" spans="1:25" ht="28.5" x14ac:dyDescent="0.45">
      <c r="A72" s="967" t="s">
        <v>128</v>
      </c>
      <c r="B72" s="123" t="s">
        <v>61</v>
      </c>
      <c r="C72" s="495" t="s">
        <v>28</v>
      </c>
      <c r="D72" s="533"/>
      <c r="E72" s="125"/>
      <c r="F72" s="567"/>
      <c r="G72" s="127" t="s">
        <v>488</v>
      </c>
      <c r="H72" s="758" t="s">
        <v>145</v>
      </c>
      <c r="I72" s="725">
        <v>2023</v>
      </c>
      <c r="J72" s="132"/>
      <c r="K72" s="1099"/>
      <c r="L72" s="1030"/>
      <c r="M72" s="824"/>
      <c r="N72" s="847"/>
      <c r="O72" s="824"/>
      <c r="P72" s="847"/>
      <c r="Q72" s="824"/>
      <c r="R72" s="847"/>
      <c r="S72" s="824"/>
      <c r="T72" s="847"/>
      <c r="U72" s="824"/>
      <c r="V72" s="847"/>
      <c r="W72" s="824"/>
      <c r="X72" s="803"/>
      <c r="Y72" s="1031"/>
    </row>
    <row r="73" spans="1:25" x14ac:dyDescent="0.45">
      <c r="A73" s="968" t="s">
        <v>128</v>
      </c>
      <c r="B73" s="87" t="s">
        <v>61</v>
      </c>
      <c r="C73" s="497" t="s">
        <v>28</v>
      </c>
      <c r="D73" s="534"/>
      <c r="E73" s="72"/>
      <c r="F73" s="568"/>
      <c r="G73" s="44" t="s">
        <v>489</v>
      </c>
      <c r="H73" s="759" t="s">
        <v>145</v>
      </c>
      <c r="I73" s="726">
        <v>2023</v>
      </c>
      <c r="J73" s="111"/>
      <c r="K73" s="1100"/>
      <c r="L73" s="1032"/>
      <c r="M73" s="825"/>
      <c r="N73" s="848"/>
      <c r="O73" s="825"/>
      <c r="P73" s="848"/>
      <c r="Q73" s="825"/>
      <c r="R73" s="848"/>
      <c r="S73" s="825"/>
      <c r="T73" s="848"/>
      <c r="U73" s="825"/>
      <c r="V73" s="848"/>
      <c r="W73" s="825"/>
      <c r="X73" s="804"/>
      <c r="Y73" s="1033"/>
    </row>
    <row r="74" spans="1:25" ht="28.5" x14ac:dyDescent="0.45">
      <c r="A74" s="968" t="s">
        <v>128</v>
      </c>
      <c r="B74" s="87" t="s">
        <v>61</v>
      </c>
      <c r="C74" s="497" t="s">
        <v>28</v>
      </c>
      <c r="D74" s="534"/>
      <c r="E74" s="72"/>
      <c r="F74" s="568"/>
      <c r="G74" s="44" t="s">
        <v>490</v>
      </c>
      <c r="H74" s="759" t="s">
        <v>145</v>
      </c>
      <c r="I74" s="726">
        <v>2023</v>
      </c>
      <c r="J74" s="111"/>
      <c r="K74" s="1100"/>
      <c r="L74" s="1032"/>
      <c r="M74" s="825"/>
      <c r="N74" s="848"/>
      <c r="O74" s="825"/>
      <c r="P74" s="848"/>
      <c r="Q74" s="825"/>
      <c r="R74" s="848"/>
      <c r="S74" s="825"/>
      <c r="T74" s="848"/>
      <c r="U74" s="825"/>
      <c r="V74" s="848"/>
      <c r="W74" s="825"/>
      <c r="X74" s="804"/>
      <c r="Y74" s="1033"/>
    </row>
    <row r="75" spans="1:25" ht="57" x14ac:dyDescent="0.45">
      <c r="A75" s="969" t="s">
        <v>128</v>
      </c>
      <c r="B75" s="374" t="s">
        <v>61</v>
      </c>
      <c r="C75" s="498" t="s">
        <v>29</v>
      </c>
      <c r="D75" s="545"/>
      <c r="E75" s="376"/>
      <c r="F75" s="579" t="s">
        <v>84</v>
      </c>
      <c r="G75" s="378"/>
      <c r="H75" s="771" t="s">
        <v>145</v>
      </c>
      <c r="I75" s="738">
        <v>2023</v>
      </c>
      <c r="J75" s="793" t="s">
        <v>411</v>
      </c>
      <c r="K75" s="1111" t="s">
        <v>412</v>
      </c>
      <c r="L75" s="1054"/>
      <c r="M75" s="635"/>
      <c r="N75" s="859"/>
      <c r="O75" s="635"/>
      <c r="P75" s="859"/>
      <c r="Q75" s="635"/>
      <c r="R75" s="859"/>
      <c r="S75" s="635"/>
      <c r="T75" s="859"/>
      <c r="U75" s="635"/>
      <c r="V75" s="859"/>
      <c r="W75" s="635"/>
      <c r="X75" s="634"/>
      <c r="Y75" s="1055"/>
    </row>
    <row r="76" spans="1:25" ht="28.5" x14ac:dyDescent="0.45">
      <c r="A76" s="967" t="s">
        <v>128</v>
      </c>
      <c r="B76" s="123" t="s">
        <v>61</v>
      </c>
      <c r="C76" s="495" t="s">
        <v>29</v>
      </c>
      <c r="D76" s="533"/>
      <c r="E76" s="125"/>
      <c r="F76" s="567"/>
      <c r="G76" s="127" t="s">
        <v>491</v>
      </c>
      <c r="H76" s="758" t="s">
        <v>145</v>
      </c>
      <c r="I76" s="725">
        <v>2023</v>
      </c>
      <c r="J76" s="132"/>
      <c r="K76" s="1099"/>
      <c r="L76" s="1030"/>
      <c r="M76" s="824"/>
      <c r="N76" s="847"/>
      <c r="O76" s="824"/>
      <c r="P76" s="847"/>
      <c r="Q76" s="824"/>
      <c r="R76" s="847"/>
      <c r="S76" s="824"/>
      <c r="T76" s="847"/>
      <c r="U76" s="824"/>
      <c r="V76" s="847"/>
      <c r="W76" s="824"/>
      <c r="X76" s="803"/>
      <c r="Y76" s="1031"/>
    </row>
    <row r="77" spans="1:25" ht="28.5" x14ac:dyDescent="0.45">
      <c r="A77" s="968" t="s">
        <v>128</v>
      </c>
      <c r="B77" s="87" t="s">
        <v>61</v>
      </c>
      <c r="C77" s="497" t="s">
        <v>29</v>
      </c>
      <c r="D77" s="534"/>
      <c r="E77" s="72"/>
      <c r="F77" s="568"/>
      <c r="G77" s="44" t="s">
        <v>492</v>
      </c>
      <c r="H77" s="759" t="s">
        <v>145</v>
      </c>
      <c r="I77" s="726">
        <v>2023</v>
      </c>
      <c r="J77" s="111"/>
      <c r="K77" s="1100"/>
      <c r="L77" s="1032"/>
      <c r="M77" s="825"/>
      <c r="N77" s="848"/>
      <c r="O77" s="825"/>
      <c r="P77" s="848"/>
      <c r="Q77" s="825"/>
      <c r="R77" s="848"/>
      <c r="S77" s="825"/>
      <c r="T77" s="848"/>
      <c r="U77" s="825"/>
      <c r="V77" s="848"/>
      <c r="W77" s="825"/>
      <c r="X77" s="804"/>
      <c r="Y77" s="1033"/>
    </row>
    <row r="78" spans="1:25" x14ac:dyDescent="0.45">
      <c r="A78" s="969" t="s">
        <v>128</v>
      </c>
      <c r="B78" s="374" t="s">
        <v>61</v>
      </c>
      <c r="C78" s="498" t="s">
        <v>30</v>
      </c>
      <c r="D78" s="545"/>
      <c r="E78" s="376"/>
      <c r="F78" s="579" t="s">
        <v>85</v>
      </c>
      <c r="G78" s="378"/>
      <c r="H78" s="771" t="s">
        <v>147</v>
      </c>
      <c r="I78" s="738"/>
      <c r="J78" s="793" t="s">
        <v>401</v>
      </c>
      <c r="K78" s="1111"/>
      <c r="L78" s="1054"/>
      <c r="M78" s="635"/>
      <c r="N78" s="859"/>
      <c r="O78" s="635"/>
      <c r="P78" s="859"/>
      <c r="Q78" s="635"/>
      <c r="R78" s="859"/>
      <c r="S78" s="635"/>
      <c r="T78" s="859"/>
      <c r="U78" s="635"/>
      <c r="V78" s="859"/>
      <c r="W78" s="635"/>
      <c r="X78" s="634"/>
      <c r="Y78" s="1055"/>
    </row>
    <row r="79" spans="1:25" x14ac:dyDescent="0.45">
      <c r="A79" s="967" t="s">
        <v>128</v>
      </c>
      <c r="B79" s="123" t="s">
        <v>61</v>
      </c>
      <c r="C79" s="495" t="s">
        <v>30</v>
      </c>
      <c r="D79" s="533"/>
      <c r="E79" s="125"/>
      <c r="F79" s="567"/>
      <c r="G79" s="127" t="s">
        <v>493</v>
      </c>
      <c r="H79" s="758" t="s">
        <v>147</v>
      </c>
      <c r="I79" s="725"/>
      <c r="J79" s="132"/>
      <c r="K79" s="1099"/>
      <c r="L79" s="1030"/>
      <c r="M79" s="824"/>
      <c r="N79" s="847"/>
      <c r="O79" s="824"/>
      <c r="P79" s="847"/>
      <c r="Q79" s="824"/>
      <c r="R79" s="847"/>
      <c r="S79" s="824"/>
      <c r="T79" s="847"/>
      <c r="U79" s="824"/>
      <c r="V79" s="847"/>
      <c r="W79" s="824"/>
      <c r="X79" s="803"/>
      <c r="Y79" s="1031"/>
    </row>
    <row r="80" spans="1:25" x14ac:dyDescent="0.45">
      <c r="A80" s="968" t="s">
        <v>128</v>
      </c>
      <c r="B80" s="87" t="s">
        <v>61</v>
      </c>
      <c r="C80" s="497" t="s">
        <v>30</v>
      </c>
      <c r="D80" s="534"/>
      <c r="E80" s="72"/>
      <c r="F80" s="568"/>
      <c r="G80" s="44" t="s">
        <v>494</v>
      </c>
      <c r="H80" s="759" t="s">
        <v>147</v>
      </c>
      <c r="I80" s="726"/>
      <c r="J80" s="111"/>
      <c r="K80" s="1100"/>
      <c r="L80" s="1032"/>
      <c r="M80" s="825"/>
      <c r="N80" s="848"/>
      <c r="O80" s="825"/>
      <c r="P80" s="848"/>
      <c r="Q80" s="825"/>
      <c r="R80" s="848"/>
      <c r="S80" s="825"/>
      <c r="T80" s="848"/>
      <c r="U80" s="825"/>
      <c r="V80" s="848"/>
      <c r="W80" s="825"/>
      <c r="X80" s="804"/>
      <c r="Y80" s="1033"/>
    </row>
    <row r="81" spans="1:25" ht="28.5" x14ac:dyDescent="0.45">
      <c r="A81" s="969" t="s">
        <v>128</v>
      </c>
      <c r="B81" s="374" t="s">
        <v>61</v>
      </c>
      <c r="C81" s="498" t="s">
        <v>31</v>
      </c>
      <c r="D81" s="545"/>
      <c r="E81" s="376"/>
      <c r="F81" s="579" t="s">
        <v>86</v>
      </c>
      <c r="G81" s="378"/>
      <c r="H81" s="771" t="s">
        <v>147</v>
      </c>
      <c r="I81" s="738"/>
      <c r="J81" s="793" t="s">
        <v>413</v>
      </c>
      <c r="K81" s="1111" t="s">
        <v>414</v>
      </c>
      <c r="L81" s="1054"/>
      <c r="M81" s="635"/>
      <c r="N81" s="859"/>
      <c r="O81" s="635"/>
      <c r="P81" s="859"/>
      <c r="Q81" s="635"/>
      <c r="R81" s="859"/>
      <c r="S81" s="635"/>
      <c r="T81" s="859"/>
      <c r="U81" s="635"/>
      <c r="V81" s="859"/>
      <c r="W81" s="635"/>
      <c r="X81" s="634"/>
      <c r="Y81" s="1055"/>
    </row>
    <row r="82" spans="1:25" x14ac:dyDescent="0.45">
      <c r="A82" s="967" t="s">
        <v>128</v>
      </c>
      <c r="B82" s="123" t="s">
        <v>61</v>
      </c>
      <c r="C82" s="495" t="s">
        <v>31</v>
      </c>
      <c r="D82" s="533"/>
      <c r="E82" s="125"/>
      <c r="F82" s="567"/>
      <c r="G82" s="127" t="s">
        <v>440</v>
      </c>
      <c r="H82" s="758" t="s">
        <v>147</v>
      </c>
      <c r="I82" s="725"/>
      <c r="J82" s="132"/>
      <c r="K82" s="1099"/>
      <c r="L82" s="1030"/>
      <c r="M82" s="824"/>
      <c r="N82" s="847"/>
      <c r="O82" s="824"/>
      <c r="P82" s="847"/>
      <c r="Q82" s="824"/>
      <c r="R82" s="847"/>
      <c r="S82" s="824"/>
      <c r="T82" s="847"/>
      <c r="U82" s="824"/>
      <c r="V82" s="847"/>
      <c r="W82" s="824"/>
      <c r="X82" s="803"/>
      <c r="Y82" s="1031"/>
    </row>
    <row r="83" spans="1:25" x14ac:dyDescent="0.45">
      <c r="A83" s="968" t="s">
        <v>128</v>
      </c>
      <c r="B83" s="87" t="s">
        <v>61</v>
      </c>
      <c r="C83" s="497" t="s">
        <v>31</v>
      </c>
      <c r="D83" s="534"/>
      <c r="E83" s="72"/>
      <c r="F83" s="568"/>
      <c r="G83" s="44" t="s">
        <v>495</v>
      </c>
      <c r="H83" s="759" t="s">
        <v>147</v>
      </c>
      <c r="I83" s="726"/>
      <c r="J83" s="111"/>
      <c r="K83" s="1100"/>
      <c r="L83" s="1032"/>
      <c r="M83" s="825"/>
      <c r="N83" s="848"/>
      <c r="O83" s="825"/>
      <c r="P83" s="848"/>
      <c r="Q83" s="825"/>
      <c r="R83" s="848"/>
      <c r="S83" s="825"/>
      <c r="T83" s="848"/>
      <c r="U83" s="825"/>
      <c r="V83" s="848"/>
      <c r="W83" s="825"/>
      <c r="X83" s="804"/>
      <c r="Y83" s="1033"/>
    </row>
    <row r="84" spans="1:25" s="57" customFormat="1" x14ac:dyDescent="0.45">
      <c r="A84" s="971" t="s">
        <v>128</v>
      </c>
      <c r="B84" s="213" t="s">
        <v>62</v>
      </c>
      <c r="C84" s="499"/>
      <c r="D84" s="546"/>
      <c r="E84" s="216" t="s">
        <v>4</v>
      </c>
      <c r="F84" s="580"/>
      <c r="G84" s="218"/>
      <c r="H84" s="772"/>
      <c r="I84" s="739"/>
      <c r="J84" s="221"/>
      <c r="K84" s="1112"/>
      <c r="L84" s="1056"/>
      <c r="M84" s="832"/>
      <c r="N84" s="860"/>
      <c r="O84" s="832"/>
      <c r="P84" s="860"/>
      <c r="Q84" s="832"/>
      <c r="R84" s="860"/>
      <c r="S84" s="832"/>
      <c r="T84" s="860"/>
      <c r="U84" s="832"/>
      <c r="V84" s="860"/>
      <c r="W84" s="832"/>
      <c r="X84" s="811"/>
      <c r="Y84" s="1057"/>
    </row>
    <row r="85" spans="1:25" ht="57" x14ac:dyDescent="0.45">
      <c r="A85" s="965" t="s">
        <v>128</v>
      </c>
      <c r="B85" s="360" t="s">
        <v>62</v>
      </c>
      <c r="C85" s="493" t="s">
        <v>32</v>
      </c>
      <c r="D85" s="544"/>
      <c r="E85" s="362"/>
      <c r="F85" s="578" t="s">
        <v>166</v>
      </c>
      <c r="G85" s="364"/>
      <c r="H85" s="770" t="s">
        <v>145</v>
      </c>
      <c r="I85" s="737">
        <v>2023</v>
      </c>
      <c r="J85" s="792" t="s">
        <v>415</v>
      </c>
      <c r="K85" s="1110" t="s">
        <v>416</v>
      </c>
      <c r="L85" s="1052"/>
      <c r="M85" s="633"/>
      <c r="N85" s="858"/>
      <c r="O85" s="633"/>
      <c r="P85" s="858"/>
      <c r="Q85" s="633"/>
      <c r="R85" s="858"/>
      <c r="S85" s="633"/>
      <c r="T85" s="858"/>
      <c r="U85" s="633"/>
      <c r="V85" s="858"/>
      <c r="W85" s="633"/>
      <c r="X85" s="632"/>
      <c r="Y85" s="1053"/>
    </row>
    <row r="86" spans="1:25" x14ac:dyDescent="0.45">
      <c r="A86" s="967" t="s">
        <v>128</v>
      </c>
      <c r="B86" s="123" t="s">
        <v>62</v>
      </c>
      <c r="C86" s="495" t="s">
        <v>32</v>
      </c>
      <c r="D86" s="533"/>
      <c r="E86" s="125"/>
      <c r="F86" s="567"/>
      <c r="G86" s="127" t="s">
        <v>496</v>
      </c>
      <c r="H86" s="758" t="s">
        <v>145</v>
      </c>
      <c r="I86" s="725">
        <v>2023</v>
      </c>
      <c r="J86" s="132"/>
      <c r="K86" s="1099"/>
      <c r="L86" s="1030"/>
      <c r="M86" s="824"/>
      <c r="N86" s="847"/>
      <c r="O86" s="824"/>
      <c r="P86" s="847"/>
      <c r="Q86" s="824"/>
      <c r="R86" s="847"/>
      <c r="S86" s="824"/>
      <c r="T86" s="847"/>
      <c r="U86" s="824"/>
      <c r="V86" s="847"/>
      <c r="W86" s="824"/>
      <c r="X86" s="803"/>
      <c r="Y86" s="1031"/>
    </row>
    <row r="87" spans="1:25" ht="28.5" x14ac:dyDescent="0.45">
      <c r="A87" s="968" t="s">
        <v>128</v>
      </c>
      <c r="B87" s="87" t="s">
        <v>62</v>
      </c>
      <c r="C87" s="497" t="s">
        <v>32</v>
      </c>
      <c r="D87" s="534"/>
      <c r="E87" s="72"/>
      <c r="F87" s="568"/>
      <c r="G87" s="44" t="s">
        <v>497</v>
      </c>
      <c r="H87" s="759" t="s">
        <v>145</v>
      </c>
      <c r="I87" s="726">
        <v>2023</v>
      </c>
      <c r="J87" s="111"/>
      <c r="K87" s="1100"/>
      <c r="L87" s="1032"/>
      <c r="M87" s="825"/>
      <c r="N87" s="848"/>
      <c r="O87" s="825"/>
      <c r="P87" s="848"/>
      <c r="Q87" s="825"/>
      <c r="R87" s="848"/>
      <c r="S87" s="825"/>
      <c r="T87" s="848"/>
      <c r="U87" s="825"/>
      <c r="V87" s="848"/>
      <c r="W87" s="825"/>
      <c r="X87" s="804"/>
      <c r="Y87" s="1033"/>
    </row>
    <row r="88" spans="1:25" s="57" customFormat="1" x14ac:dyDescent="0.45">
      <c r="A88" s="971" t="s">
        <v>128</v>
      </c>
      <c r="B88" s="213" t="s">
        <v>63</v>
      </c>
      <c r="C88" s="499"/>
      <c r="D88" s="546"/>
      <c r="E88" s="216" t="s">
        <v>104</v>
      </c>
      <c r="F88" s="580"/>
      <c r="G88" s="218"/>
      <c r="H88" s="772"/>
      <c r="I88" s="739"/>
      <c r="J88" s="221"/>
      <c r="K88" s="1112"/>
      <c r="L88" s="1056"/>
      <c r="M88" s="832"/>
      <c r="N88" s="860"/>
      <c r="O88" s="832"/>
      <c r="P88" s="860"/>
      <c r="Q88" s="832"/>
      <c r="R88" s="860"/>
      <c r="S88" s="832"/>
      <c r="T88" s="860"/>
      <c r="U88" s="832"/>
      <c r="V88" s="860"/>
      <c r="W88" s="832"/>
      <c r="X88" s="811"/>
      <c r="Y88" s="1057"/>
    </row>
    <row r="89" spans="1:25" ht="28.5" x14ac:dyDescent="0.45">
      <c r="A89" s="965" t="s">
        <v>128</v>
      </c>
      <c r="B89" s="360" t="s">
        <v>63</v>
      </c>
      <c r="C89" s="493" t="s">
        <v>33</v>
      </c>
      <c r="D89" s="544"/>
      <c r="E89" s="362"/>
      <c r="F89" s="578" t="s">
        <v>87</v>
      </c>
      <c r="G89" s="364"/>
      <c r="H89" s="770" t="s">
        <v>146</v>
      </c>
      <c r="I89" s="737"/>
      <c r="J89" s="794" t="s">
        <v>407</v>
      </c>
      <c r="K89" s="1110"/>
      <c r="L89" s="1058"/>
      <c r="M89" s="833"/>
      <c r="N89" s="861"/>
      <c r="O89" s="833"/>
      <c r="P89" s="861"/>
      <c r="Q89" s="833"/>
      <c r="R89" s="861"/>
      <c r="S89" s="833"/>
      <c r="T89" s="861"/>
      <c r="U89" s="833"/>
      <c r="V89" s="861"/>
      <c r="W89" s="833"/>
      <c r="X89" s="812"/>
      <c r="Y89" s="1059"/>
    </row>
    <row r="90" spans="1:25" ht="28.5" x14ac:dyDescent="0.45">
      <c r="A90" s="967" t="s">
        <v>128</v>
      </c>
      <c r="B90" s="123" t="s">
        <v>63</v>
      </c>
      <c r="C90" s="495" t="s">
        <v>33</v>
      </c>
      <c r="D90" s="533"/>
      <c r="E90" s="125"/>
      <c r="F90" s="567"/>
      <c r="G90" s="127" t="s">
        <v>498</v>
      </c>
      <c r="H90" s="758" t="s">
        <v>146</v>
      </c>
      <c r="I90" s="725"/>
      <c r="J90" s="132"/>
      <c r="K90" s="1099"/>
      <c r="L90" s="1030"/>
      <c r="M90" s="824"/>
      <c r="N90" s="847"/>
      <c r="O90" s="824"/>
      <c r="P90" s="847"/>
      <c r="Q90" s="824"/>
      <c r="R90" s="847"/>
      <c r="S90" s="824"/>
      <c r="T90" s="847"/>
      <c r="U90" s="824"/>
      <c r="V90" s="847"/>
      <c r="W90" s="824"/>
      <c r="X90" s="803"/>
      <c r="Y90" s="1031"/>
    </row>
    <row r="91" spans="1:25" x14ac:dyDescent="0.45">
      <c r="A91" s="968" t="s">
        <v>128</v>
      </c>
      <c r="B91" s="87" t="s">
        <v>63</v>
      </c>
      <c r="C91" s="497" t="s">
        <v>33</v>
      </c>
      <c r="D91" s="534"/>
      <c r="E91" s="72"/>
      <c r="F91" s="568"/>
      <c r="G91" s="44" t="s">
        <v>441</v>
      </c>
      <c r="H91" s="759" t="s">
        <v>146</v>
      </c>
      <c r="I91" s="726"/>
      <c r="J91" s="111"/>
      <c r="K91" s="1100"/>
      <c r="L91" s="1032"/>
      <c r="M91" s="825"/>
      <c r="N91" s="848"/>
      <c r="O91" s="825"/>
      <c r="P91" s="848"/>
      <c r="Q91" s="825"/>
      <c r="R91" s="848"/>
      <c r="S91" s="825"/>
      <c r="T91" s="848"/>
      <c r="U91" s="825"/>
      <c r="V91" s="848"/>
      <c r="W91" s="825"/>
      <c r="X91" s="804"/>
      <c r="Y91" s="1033"/>
    </row>
    <row r="92" spans="1:25" ht="42.75" x14ac:dyDescent="0.45">
      <c r="A92" s="969" t="s">
        <v>128</v>
      </c>
      <c r="B92" s="374" t="s">
        <v>63</v>
      </c>
      <c r="C92" s="498" t="s">
        <v>34</v>
      </c>
      <c r="D92" s="545"/>
      <c r="E92" s="376"/>
      <c r="F92" s="579" t="s">
        <v>88</v>
      </c>
      <c r="G92" s="378"/>
      <c r="H92" s="771" t="s">
        <v>147</v>
      </c>
      <c r="I92" s="738"/>
      <c r="J92" s="793" t="s">
        <v>417</v>
      </c>
      <c r="K92" s="1111"/>
      <c r="L92" s="1054"/>
      <c r="M92" s="635"/>
      <c r="N92" s="859"/>
      <c r="O92" s="635"/>
      <c r="P92" s="859"/>
      <c r="Q92" s="635"/>
      <c r="R92" s="859"/>
      <c r="S92" s="635"/>
      <c r="T92" s="859"/>
      <c r="U92" s="635"/>
      <c r="V92" s="859"/>
      <c r="W92" s="635"/>
      <c r="X92" s="634"/>
      <c r="Y92" s="1055"/>
    </row>
    <row r="93" spans="1:25" x14ac:dyDescent="0.45">
      <c r="A93" s="967" t="s">
        <v>128</v>
      </c>
      <c r="B93" s="123" t="s">
        <v>63</v>
      </c>
      <c r="C93" s="495" t="s">
        <v>34</v>
      </c>
      <c r="D93" s="533"/>
      <c r="E93" s="125"/>
      <c r="F93" s="567"/>
      <c r="G93" s="127" t="s">
        <v>499</v>
      </c>
      <c r="H93" s="758" t="s">
        <v>147</v>
      </c>
      <c r="I93" s="725"/>
      <c r="J93" s="132"/>
      <c r="K93" s="1099"/>
      <c r="L93" s="1030"/>
      <c r="M93" s="824"/>
      <c r="N93" s="847"/>
      <c r="O93" s="824"/>
      <c r="P93" s="847"/>
      <c r="Q93" s="824"/>
      <c r="R93" s="847"/>
      <c r="S93" s="824"/>
      <c r="T93" s="847"/>
      <c r="U93" s="824"/>
      <c r="V93" s="847"/>
      <c r="W93" s="824"/>
      <c r="X93" s="803"/>
      <c r="Y93" s="1031"/>
    </row>
    <row r="94" spans="1:25" ht="28.5" x14ac:dyDescent="0.45">
      <c r="A94" s="968" t="s">
        <v>128</v>
      </c>
      <c r="B94" s="87" t="s">
        <v>63</v>
      </c>
      <c r="C94" s="497" t="s">
        <v>34</v>
      </c>
      <c r="D94" s="534"/>
      <c r="E94" s="72"/>
      <c r="F94" s="568"/>
      <c r="G94" s="44" t="s">
        <v>500</v>
      </c>
      <c r="H94" s="759" t="s">
        <v>147</v>
      </c>
      <c r="I94" s="726"/>
      <c r="J94" s="111"/>
      <c r="K94" s="1100"/>
      <c r="L94" s="1032"/>
      <c r="M94" s="825"/>
      <c r="N94" s="848"/>
      <c r="O94" s="825"/>
      <c r="P94" s="848"/>
      <c r="Q94" s="825"/>
      <c r="R94" s="848"/>
      <c r="S94" s="825"/>
      <c r="T94" s="848"/>
      <c r="U94" s="825"/>
      <c r="V94" s="848"/>
      <c r="W94" s="825"/>
      <c r="X94" s="804"/>
      <c r="Y94" s="1033"/>
    </row>
    <row r="95" spans="1:25" ht="28.5" x14ac:dyDescent="0.45">
      <c r="A95" s="969" t="s">
        <v>128</v>
      </c>
      <c r="B95" s="374" t="s">
        <v>63</v>
      </c>
      <c r="C95" s="498" t="s">
        <v>35</v>
      </c>
      <c r="D95" s="545"/>
      <c r="E95" s="376"/>
      <c r="F95" s="579" t="s">
        <v>89</v>
      </c>
      <c r="G95" s="378"/>
      <c r="H95" s="771" t="s">
        <v>147</v>
      </c>
      <c r="I95" s="738"/>
      <c r="J95" s="793" t="s">
        <v>409</v>
      </c>
      <c r="K95" s="1111" t="s">
        <v>418</v>
      </c>
      <c r="L95" s="1054"/>
      <c r="M95" s="635"/>
      <c r="N95" s="859"/>
      <c r="O95" s="635"/>
      <c r="P95" s="859"/>
      <c r="Q95" s="635"/>
      <c r="R95" s="859"/>
      <c r="S95" s="635"/>
      <c r="T95" s="859"/>
      <c r="U95" s="635"/>
      <c r="V95" s="859"/>
      <c r="W95" s="635"/>
      <c r="X95" s="634"/>
      <c r="Y95" s="1055"/>
    </row>
    <row r="96" spans="1:25" ht="28.5" x14ac:dyDescent="0.45">
      <c r="A96" s="967" t="s">
        <v>128</v>
      </c>
      <c r="B96" s="123" t="s">
        <v>63</v>
      </c>
      <c r="C96" s="495" t="s">
        <v>35</v>
      </c>
      <c r="D96" s="533"/>
      <c r="E96" s="125"/>
      <c r="F96" s="567"/>
      <c r="G96" s="127" t="s">
        <v>501</v>
      </c>
      <c r="H96" s="758" t="s">
        <v>147</v>
      </c>
      <c r="I96" s="725"/>
      <c r="J96" s="132"/>
      <c r="K96" s="1099"/>
      <c r="L96" s="1030"/>
      <c r="M96" s="824"/>
      <c r="N96" s="847"/>
      <c r="O96" s="824"/>
      <c r="P96" s="847"/>
      <c r="Q96" s="824"/>
      <c r="R96" s="847"/>
      <c r="S96" s="824"/>
      <c r="T96" s="847"/>
      <c r="U96" s="824"/>
      <c r="V96" s="847"/>
      <c r="W96" s="824"/>
      <c r="X96" s="803"/>
      <c r="Y96" s="1031"/>
    </row>
    <row r="97" spans="1:25" s="57" customFormat="1" x14ac:dyDescent="0.45">
      <c r="A97" s="971" t="s">
        <v>128</v>
      </c>
      <c r="B97" s="213" t="s">
        <v>64</v>
      </c>
      <c r="C97" s="499"/>
      <c r="D97" s="546"/>
      <c r="E97" s="216" t="s">
        <v>105</v>
      </c>
      <c r="F97" s="580"/>
      <c r="G97" s="218"/>
      <c r="H97" s="772"/>
      <c r="I97" s="739"/>
      <c r="J97" s="221"/>
      <c r="K97" s="1112"/>
      <c r="L97" s="1056"/>
      <c r="M97" s="832"/>
      <c r="N97" s="860"/>
      <c r="O97" s="832"/>
      <c r="P97" s="860"/>
      <c r="Q97" s="832"/>
      <c r="R97" s="860"/>
      <c r="S97" s="832"/>
      <c r="T97" s="860"/>
      <c r="U97" s="832"/>
      <c r="V97" s="860"/>
      <c r="W97" s="832"/>
      <c r="X97" s="811"/>
      <c r="Y97" s="1057"/>
    </row>
    <row r="98" spans="1:25" ht="28.5" x14ac:dyDescent="0.45">
      <c r="A98" s="965" t="s">
        <v>128</v>
      </c>
      <c r="B98" s="360" t="s">
        <v>64</v>
      </c>
      <c r="C98" s="493" t="s">
        <v>36</v>
      </c>
      <c r="D98" s="544"/>
      <c r="E98" s="362"/>
      <c r="F98" s="578" t="s">
        <v>90</v>
      </c>
      <c r="G98" s="364"/>
      <c r="H98" s="770" t="s">
        <v>145</v>
      </c>
      <c r="I98" s="737">
        <v>2023</v>
      </c>
      <c r="J98" s="792"/>
      <c r="K98" s="1110" t="s">
        <v>419</v>
      </c>
      <c r="L98" s="1052"/>
      <c r="M98" s="633"/>
      <c r="N98" s="858"/>
      <c r="O98" s="633"/>
      <c r="P98" s="858"/>
      <c r="Q98" s="633"/>
      <c r="R98" s="858"/>
      <c r="S98" s="633"/>
      <c r="T98" s="858"/>
      <c r="U98" s="633"/>
      <c r="V98" s="858"/>
      <c r="W98" s="633"/>
      <c r="X98" s="632"/>
      <c r="Y98" s="1053"/>
    </row>
    <row r="99" spans="1:25" x14ac:dyDescent="0.45">
      <c r="A99" s="967" t="s">
        <v>128</v>
      </c>
      <c r="B99" s="123" t="s">
        <v>64</v>
      </c>
      <c r="C99" s="495" t="s">
        <v>36</v>
      </c>
      <c r="D99" s="533"/>
      <c r="E99" s="125"/>
      <c r="F99" s="567"/>
      <c r="G99" s="127" t="s">
        <v>502</v>
      </c>
      <c r="H99" s="758" t="s">
        <v>145</v>
      </c>
      <c r="I99" s="725">
        <v>2023</v>
      </c>
      <c r="J99" s="132"/>
      <c r="K99" s="1099"/>
      <c r="L99" s="1030"/>
      <c r="M99" s="824"/>
      <c r="N99" s="847"/>
      <c r="O99" s="824"/>
      <c r="P99" s="847"/>
      <c r="Q99" s="824"/>
      <c r="R99" s="847"/>
      <c r="S99" s="824"/>
      <c r="T99" s="847"/>
      <c r="U99" s="824"/>
      <c r="V99" s="847"/>
      <c r="W99" s="824"/>
      <c r="X99" s="803"/>
      <c r="Y99" s="1031"/>
    </row>
    <row r="100" spans="1:25" ht="42.75" x14ac:dyDescent="0.45">
      <c r="A100" s="969" t="s">
        <v>128</v>
      </c>
      <c r="B100" s="374" t="s">
        <v>64</v>
      </c>
      <c r="C100" s="498" t="s">
        <v>37</v>
      </c>
      <c r="D100" s="545"/>
      <c r="E100" s="376"/>
      <c r="F100" s="579" t="s">
        <v>91</v>
      </c>
      <c r="G100" s="378"/>
      <c r="H100" s="771" t="s">
        <v>146</v>
      </c>
      <c r="I100" s="738"/>
      <c r="J100" s="793"/>
      <c r="K100" s="1111" t="s">
        <v>420</v>
      </c>
      <c r="L100" s="1054"/>
      <c r="M100" s="635"/>
      <c r="N100" s="859"/>
      <c r="O100" s="635"/>
      <c r="P100" s="859"/>
      <c r="Q100" s="635"/>
      <c r="R100" s="859"/>
      <c r="S100" s="635"/>
      <c r="T100" s="859"/>
      <c r="U100" s="635"/>
      <c r="V100" s="859"/>
      <c r="W100" s="635"/>
      <c r="X100" s="634"/>
      <c r="Y100" s="1055"/>
    </row>
    <row r="101" spans="1:25" ht="28.5" x14ac:dyDescent="0.45">
      <c r="A101" s="967" t="s">
        <v>128</v>
      </c>
      <c r="B101" s="123" t="s">
        <v>64</v>
      </c>
      <c r="C101" s="495" t="s">
        <v>37</v>
      </c>
      <c r="D101" s="533"/>
      <c r="E101" s="125"/>
      <c r="F101" s="567"/>
      <c r="G101" s="127" t="s">
        <v>442</v>
      </c>
      <c r="H101" s="758" t="s">
        <v>146</v>
      </c>
      <c r="I101" s="725"/>
      <c r="J101" s="132"/>
      <c r="K101" s="1099"/>
      <c r="L101" s="1030"/>
      <c r="M101" s="824"/>
      <c r="N101" s="847"/>
      <c r="O101" s="824"/>
      <c r="P101" s="847"/>
      <c r="Q101" s="824"/>
      <c r="R101" s="847"/>
      <c r="S101" s="824"/>
      <c r="T101" s="847"/>
      <c r="U101" s="824"/>
      <c r="V101" s="847"/>
      <c r="W101" s="824"/>
      <c r="X101" s="803"/>
      <c r="Y101" s="1031"/>
    </row>
    <row r="102" spans="1:25" ht="42.75" x14ac:dyDescent="0.45">
      <c r="A102" s="968" t="s">
        <v>128</v>
      </c>
      <c r="B102" s="87" t="s">
        <v>64</v>
      </c>
      <c r="C102" s="497" t="s">
        <v>37</v>
      </c>
      <c r="D102" s="534"/>
      <c r="E102" s="72"/>
      <c r="F102" s="568"/>
      <c r="G102" s="44" t="s">
        <v>443</v>
      </c>
      <c r="H102" s="759" t="s">
        <v>146</v>
      </c>
      <c r="I102" s="726"/>
      <c r="J102" s="111"/>
      <c r="K102" s="1100"/>
      <c r="L102" s="1032"/>
      <c r="M102" s="825"/>
      <c r="N102" s="848"/>
      <c r="O102" s="825"/>
      <c r="P102" s="848"/>
      <c r="Q102" s="825"/>
      <c r="R102" s="848"/>
      <c r="S102" s="825"/>
      <c r="T102" s="848"/>
      <c r="U102" s="825"/>
      <c r="V102" s="848"/>
      <c r="W102" s="825"/>
      <c r="X102" s="804"/>
      <c r="Y102" s="1033"/>
    </row>
    <row r="103" spans="1:25" x14ac:dyDescent="0.45">
      <c r="A103" s="969" t="s">
        <v>128</v>
      </c>
      <c r="B103" s="374" t="s">
        <v>64</v>
      </c>
      <c r="C103" s="498" t="s">
        <v>38</v>
      </c>
      <c r="D103" s="545"/>
      <c r="E103" s="376"/>
      <c r="F103" s="579" t="s">
        <v>92</v>
      </c>
      <c r="G103" s="378"/>
      <c r="H103" s="771" t="s">
        <v>147</v>
      </c>
      <c r="I103" s="738"/>
      <c r="J103" s="793"/>
      <c r="K103" s="1111" t="s">
        <v>184</v>
      </c>
      <c r="L103" s="1054"/>
      <c r="M103" s="635"/>
      <c r="N103" s="859"/>
      <c r="O103" s="635"/>
      <c r="P103" s="859"/>
      <c r="Q103" s="635"/>
      <c r="R103" s="859"/>
      <c r="S103" s="635"/>
      <c r="T103" s="859"/>
      <c r="U103" s="635"/>
      <c r="V103" s="859"/>
      <c r="W103" s="635"/>
      <c r="X103" s="634"/>
      <c r="Y103" s="1055"/>
    </row>
    <row r="104" spans="1:25" x14ac:dyDescent="0.45">
      <c r="A104" s="967" t="s">
        <v>128</v>
      </c>
      <c r="B104" s="123" t="s">
        <v>64</v>
      </c>
      <c r="C104" s="495" t="s">
        <v>38</v>
      </c>
      <c r="D104" s="533"/>
      <c r="E104" s="125"/>
      <c r="F104" s="567"/>
      <c r="G104" s="127" t="s">
        <v>503</v>
      </c>
      <c r="H104" s="758" t="s">
        <v>147</v>
      </c>
      <c r="I104" s="725"/>
      <c r="J104" s="132"/>
      <c r="K104" s="1099"/>
      <c r="L104" s="1030"/>
      <c r="M104" s="824"/>
      <c r="N104" s="847"/>
      <c r="O104" s="824"/>
      <c r="P104" s="847"/>
      <c r="Q104" s="824"/>
      <c r="R104" s="847"/>
      <c r="S104" s="824"/>
      <c r="T104" s="847"/>
      <c r="U104" s="824"/>
      <c r="V104" s="847"/>
      <c r="W104" s="824"/>
      <c r="X104" s="803"/>
      <c r="Y104" s="1031"/>
    </row>
    <row r="105" spans="1:25" s="56" customFormat="1" x14ac:dyDescent="0.45">
      <c r="A105" s="973" t="s">
        <v>129</v>
      </c>
      <c r="B105" s="227"/>
      <c r="C105" s="500"/>
      <c r="D105" s="547" t="s">
        <v>123</v>
      </c>
      <c r="E105" s="230"/>
      <c r="F105" s="581"/>
      <c r="G105" s="232"/>
      <c r="H105" s="773"/>
      <c r="I105" s="740"/>
      <c r="J105" s="235"/>
      <c r="K105" s="1113"/>
      <c r="L105" s="1060"/>
      <c r="M105" s="834"/>
      <c r="N105" s="862"/>
      <c r="O105" s="834"/>
      <c r="P105" s="862"/>
      <c r="Q105" s="834"/>
      <c r="R105" s="862"/>
      <c r="S105" s="834"/>
      <c r="T105" s="862"/>
      <c r="U105" s="834"/>
      <c r="V105" s="862"/>
      <c r="W105" s="834"/>
      <c r="X105" s="813"/>
      <c r="Y105" s="1061"/>
    </row>
    <row r="106" spans="1:25" s="56" customFormat="1" x14ac:dyDescent="0.45">
      <c r="A106" s="975" t="s">
        <v>129</v>
      </c>
      <c r="B106" s="31" t="s">
        <v>65</v>
      </c>
      <c r="C106" s="501"/>
      <c r="D106" s="548"/>
      <c r="E106" s="78" t="s">
        <v>106</v>
      </c>
      <c r="F106" s="582"/>
      <c r="G106" s="34"/>
      <c r="H106" s="774"/>
      <c r="I106" s="741"/>
      <c r="J106" s="117"/>
      <c r="K106" s="1114"/>
      <c r="L106" s="1062"/>
      <c r="M106" s="835"/>
      <c r="N106" s="863"/>
      <c r="O106" s="835"/>
      <c r="P106" s="863"/>
      <c r="Q106" s="835"/>
      <c r="R106" s="863"/>
      <c r="S106" s="835"/>
      <c r="T106" s="863"/>
      <c r="U106" s="835"/>
      <c r="V106" s="863"/>
      <c r="W106" s="835"/>
      <c r="X106" s="814"/>
      <c r="Y106" s="1063"/>
    </row>
    <row r="107" spans="1:25" ht="28.5" x14ac:dyDescent="0.45">
      <c r="A107" s="977" t="s">
        <v>129</v>
      </c>
      <c r="B107" s="390" t="s">
        <v>65</v>
      </c>
      <c r="C107" s="502" t="s">
        <v>39</v>
      </c>
      <c r="D107" s="549"/>
      <c r="E107" s="392"/>
      <c r="F107" s="583" t="s">
        <v>93</v>
      </c>
      <c r="G107" s="394"/>
      <c r="H107" s="775" t="s">
        <v>145</v>
      </c>
      <c r="I107" s="742">
        <v>2023</v>
      </c>
      <c r="J107" s="795" t="s">
        <v>421</v>
      </c>
      <c r="K107" s="1115" t="s">
        <v>422</v>
      </c>
      <c r="L107" s="1064"/>
      <c r="M107" s="637"/>
      <c r="N107" s="864"/>
      <c r="O107" s="637"/>
      <c r="P107" s="864"/>
      <c r="Q107" s="637"/>
      <c r="R107" s="864"/>
      <c r="S107" s="637"/>
      <c r="T107" s="864"/>
      <c r="U107" s="637"/>
      <c r="V107" s="864"/>
      <c r="W107" s="637"/>
      <c r="X107" s="636"/>
      <c r="Y107" s="1065"/>
    </row>
    <row r="108" spans="1:25" x14ac:dyDescent="0.45">
      <c r="A108" s="979" t="s">
        <v>129</v>
      </c>
      <c r="B108" s="135" t="s">
        <v>65</v>
      </c>
      <c r="C108" s="504" t="s">
        <v>39</v>
      </c>
      <c r="D108" s="533"/>
      <c r="E108" s="125"/>
      <c r="F108" s="567"/>
      <c r="G108" s="127" t="s">
        <v>504</v>
      </c>
      <c r="H108" s="758" t="s">
        <v>145</v>
      </c>
      <c r="I108" s="725">
        <v>2023</v>
      </c>
      <c r="J108" s="132"/>
      <c r="K108" s="1099"/>
      <c r="L108" s="1030"/>
      <c r="M108" s="824"/>
      <c r="N108" s="847"/>
      <c r="O108" s="824"/>
      <c r="P108" s="847"/>
      <c r="Q108" s="824"/>
      <c r="R108" s="847"/>
      <c r="S108" s="824"/>
      <c r="T108" s="847"/>
      <c r="U108" s="824"/>
      <c r="V108" s="847"/>
      <c r="W108" s="824"/>
      <c r="X108" s="803"/>
      <c r="Y108" s="1031"/>
    </row>
    <row r="109" spans="1:25" ht="28.5" x14ac:dyDescent="0.45">
      <c r="A109" s="980" t="s">
        <v>129</v>
      </c>
      <c r="B109" s="61" t="s">
        <v>65</v>
      </c>
      <c r="C109" s="506" t="s">
        <v>39</v>
      </c>
      <c r="D109" s="534"/>
      <c r="E109" s="72"/>
      <c r="F109" s="568"/>
      <c r="G109" s="44" t="s">
        <v>505</v>
      </c>
      <c r="H109" s="759" t="s">
        <v>145</v>
      </c>
      <c r="I109" s="726">
        <v>2023</v>
      </c>
      <c r="J109" s="111"/>
      <c r="K109" s="1100"/>
      <c r="L109" s="1032"/>
      <c r="M109" s="825"/>
      <c r="N109" s="848"/>
      <c r="O109" s="825"/>
      <c r="P109" s="848"/>
      <c r="Q109" s="825"/>
      <c r="R109" s="848"/>
      <c r="S109" s="825"/>
      <c r="T109" s="848"/>
      <c r="U109" s="825"/>
      <c r="V109" s="848"/>
      <c r="W109" s="825"/>
      <c r="X109" s="804"/>
      <c r="Y109" s="1033"/>
    </row>
    <row r="110" spans="1:25" ht="42.75" x14ac:dyDescent="0.45">
      <c r="A110" s="980" t="s">
        <v>129</v>
      </c>
      <c r="B110" s="61" t="s">
        <v>65</v>
      </c>
      <c r="C110" s="506" t="s">
        <v>39</v>
      </c>
      <c r="D110" s="534"/>
      <c r="E110" s="72"/>
      <c r="F110" s="568"/>
      <c r="G110" s="44" t="s">
        <v>551</v>
      </c>
      <c r="H110" s="759" t="s">
        <v>145</v>
      </c>
      <c r="I110" s="726">
        <v>2023</v>
      </c>
      <c r="J110" s="111"/>
      <c r="K110" s="1100"/>
      <c r="L110" s="1032"/>
      <c r="M110" s="825"/>
      <c r="N110" s="848"/>
      <c r="O110" s="825"/>
      <c r="P110" s="848"/>
      <c r="Q110" s="825"/>
      <c r="R110" s="848"/>
      <c r="S110" s="825"/>
      <c r="T110" s="848"/>
      <c r="U110" s="825"/>
      <c r="V110" s="848"/>
      <c r="W110" s="825"/>
      <c r="X110" s="804"/>
      <c r="Y110" s="1033"/>
    </row>
    <row r="111" spans="1:25" x14ac:dyDescent="0.45">
      <c r="A111" s="980" t="s">
        <v>129</v>
      </c>
      <c r="B111" s="61" t="s">
        <v>65</v>
      </c>
      <c r="C111" s="506" t="s">
        <v>39</v>
      </c>
      <c r="D111" s="534"/>
      <c r="E111" s="72"/>
      <c r="F111" s="568"/>
      <c r="G111" s="44" t="s">
        <v>506</v>
      </c>
      <c r="H111" s="759" t="s">
        <v>145</v>
      </c>
      <c r="I111" s="726">
        <v>2024</v>
      </c>
      <c r="J111" s="111"/>
      <c r="K111" s="1100"/>
      <c r="L111" s="1032"/>
      <c r="M111" s="825"/>
      <c r="N111" s="848"/>
      <c r="O111" s="825"/>
      <c r="P111" s="848"/>
      <c r="Q111" s="825"/>
      <c r="R111" s="848"/>
      <c r="S111" s="825"/>
      <c r="T111" s="848"/>
      <c r="U111" s="825"/>
      <c r="V111" s="848"/>
      <c r="W111" s="825"/>
      <c r="X111" s="804"/>
      <c r="Y111" s="1033"/>
    </row>
    <row r="112" spans="1:25" x14ac:dyDescent="0.45">
      <c r="A112" s="980" t="s">
        <v>129</v>
      </c>
      <c r="B112" s="61" t="s">
        <v>65</v>
      </c>
      <c r="C112" s="506" t="s">
        <v>39</v>
      </c>
      <c r="D112" s="534"/>
      <c r="E112" s="72"/>
      <c r="F112" s="568"/>
      <c r="G112" s="44" t="s">
        <v>507</v>
      </c>
      <c r="H112" s="759" t="s">
        <v>145</v>
      </c>
      <c r="I112" s="726">
        <v>2024</v>
      </c>
      <c r="J112" s="111"/>
      <c r="K112" s="1100"/>
      <c r="L112" s="1032"/>
      <c r="M112" s="825"/>
      <c r="N112" s="848"/>
      <c r="O112" s="825"/>
      <c r="P112" s="848"/>
      <c r="Q112" s="825"/>
      <c r="R112" s="848"/>
      <c r="S112" s="825"/>
      <c r="T112" s="848"/>
      <c r="U112" s="825"/>
      <c r="V112" s="848"/>
      <c r="W112" s="825"/>
      <c r="X112" s="804"/>
      <c r="Y112" s="1033"/>
    </row>
    <row r="113" spans="1:25" ht="28.5" x14ac:dyDescent="0.45">
      <c r="A113" s="981" t="s">
        <v>129</v>
      </c>
      <c r="B113" s="404" t="s">
        <v>65</v>
      </c>
      <c r="C113" s="507" t="s">
        <v>40</v>
      </c>
      <c r="D113" s="550"/>
      <c r="E113" s="406"/>
      <c r="F113" s="584" t="s">
        <v>94</v>
      </c>
      <c r="G113" s="408"/>
      <c r="H113" s="776" t="s">
        <v>145</v>
      </c>
      <c r="I113" s="743">
        <v>2023</v>
      </c>
      <c r="J113" s="796" t="s">
        <v>407</v>
      </c>
      <c r="K113" s="1116"/>
      <c r="L113" s="1066"/>
      <c r="M113" s="639"/>
      <c r="N113" s="865"/>
      <c r="O113" s="639"/>
      <c r="P113" s="865"/>
      <c r="Q113" s="639"/>
      <c r="R113" s="865"/>
      <c r="S113" s="639"/>
      <c r="T113" s="865"/>
      <c r="U113" s="639"/>
      <c r="V113" s="865"/>
      <c r="W113" s="639"/>
      <c r="X113" s="638"/>
      <c r="Y113" s="1067"/>
    </row>
    <row r="114" spans="1:25" ht="28.5" x14ac:dyDescent="0.45">
      <c r="A114" s="979" t="s">
        <v>129</v>
      </c>
      <c r="B114" s="135" t="s">
        <v>65</v>
      </c>
      <c r="C114" s="504" t="s">
        <v>40</v>
      </c>
      <c r="D114" s="533"/>
      <c r="E114" s="125"/>
      <c r="F114" s="567"/>
      <c r="G114" s="127" t="s">
        <v>508</v>
      </c>
      <c r="H114" s="758" t="s">
        <v>145</v>
      </c>
      <c r="I114" s="725">
        <v>2023</v>
      </c>
      <c r="J114" s="132"/>
      <c r="K114" s="1099"/>
      <c r="L114" s="1030"/>
      <c r="M114" s="824"/>
      <c r="N114" s="847"/>
      <c r="O114" s="824"/>
      <c r="P114" s="847"/>
      <c r="Q114" s="824"/>
      <c r="R114" s="847"/>
      <c r="S114" s="824"/>
      <c r="T114" s="847"/>
      <c r="U114" s="824"/>
      <c r="V114" s="847"/>
      <c r="W114" s="824"/>
      <c r="X114" s="803"/>
      <c r="Y114" s="1031"/>
    </row>
    <row r="115" spans="1:25" ht="28.5" x14ac:dyDescent="0.45">
      <c r="A115" s="980" t="s">
        <v>129</v>
      </c>
      <c r="B115" s="61" t="s">
        <v>65</v>
      </c>
      <c r="C115" s="506" t="s">
        <v>40</v>
      </c>
      <c r="D115" s="534"/>
      <c r="E115" s="72"/>
      <c r="F115" s="568"/>
      <c r="G115" s="44" t="s">
        <v>509</v>
      </c>
      <c r="H115" s="759" t="s">
        <v>145</v>
      </c>
      <c r="I115" s="726">
        <v>2024</v>
      </c>
      <c r="J115" s="111"/>
      <c r="K115" s="1100"/>
      <c r="L115" s="1032"/>
      <c r="M115" s="825"/>
      <c r="N115" s="848"/>
      <c r="O115" s="825"/>
      <c r="P115" s="848"/>
      <c r="Q115" s="825"/>
      <c r="R115" s="848"/>
      <c r="S115" s="825"/>
      <c r="T115" s="848"/>
      <c r="U115" s="825"/>
      <c r="V115" s="848"/>
      <c r="W115" s="825"/>
      <c r="X115" s="804"/>
      <c r="Y115" s="1033"/>
    </row>
    <row r="116" spans="1:25" ht="28.5" x14ac:dyDescent="0.45">
      <c r="A116" s="980" t="s">
        <v>129</v>
      </c>
      <c r="B116" s="61" t="s">
        <v>65</v>
      </c>
      <c r="C116" s="506" t="s">
        <v>40</v>
      </c>
      <c r="D116" s="534"/>
      <c r="E116" s="72"/>
      <c r="F116" s="568"/>
      <c r="G116" s="44" t="s">
        <v>510</v>
      </c>
      <c r="H116" s="759" t="s">
        <v>145</v>
      </c>
      <c r="I116" s="726">
        <v>2024</v>
      </c>
      <c r="J116" s="111"/>
      <c r="K116" s="1100"/>
      <c r="L116" s="1032"/>
      <c r="M116" s="825"/>
      <c r="N116" s="848"/>
      <c r="O116" s="825"/>
      <c r="P116" s="848"/>
      <c r="Q116" s="825"/>
      <c r="R116" s="848"/>
      <c r="S116" s="825"/>
      <c r="T116" s="848"/>
      <c r="U116" s="825"/>
      <c r="V116" s="848"/>
      <c r="W116" s="825"/>
      <c r="X116" s="804"/>
      <c r="Y116" s="1033"/>
    </row>
    <row r="117" spans="1:25" s="56" customFormat="1" x14ac:dyDescent="0.45">
      <c r="A117" s="983" t="s">
        <v>129</v>
      </c>
      <c r="B117" s="241" t="s">
        <v>66</v>
      </c>
      <c r="C117" s="508"/>
      <c r="D117" s="551"/>
      <c r="E117" s="243" t="s">
        <v>107</v>
      </c>
      <c r="F117" s="585"/>
      <c r="G117" s="245"/>
      <c r="H117" s="777"/>
      <c r="I117" s="744"/>
      <c r="J117" s="249"/>
      <c r="K117" s="1117"/>
      <c r="L117" s="1068"/>
      <c r="M117" s="836"/>
      <c r="N117" s="866"/>
      <c r="O117" s="836"/>
      <c r="P117" s="866"/>
      <c r="Q117" s="836"/>
      <c r="R117" s="866"/>
      <c r="S117" s="836"/>
      <c r="T117" s="866"/>
      <c r="U117" s="836"/>
      <c r="V117" s="866"/>
      <c r="W117" s="836"/>
      <c r="X117" s="815"/>
      <c r="Y117" s="1069"/>
    </row>
    <row r="118" spans="1:25" ht="42.75" x14ac:dyDescent="0.45">
      <c r="A118" s="977" t="s">
        <v>129</v>
      </c>
      <c r="B118" s="390" t="s">
        <v>66</v>
      </c>
      <c r="C118" s="502" t="s">
        <v>41</v>
      </c>
      <c r="D118" s="549"/>
      <c r="E118" s="392"/>
      <c r="F118" s="583" t="s">
        <v>95</v>
      </c>
      <c r="G118" s="394"/>
      <c r="H118" s="775" t="s">
        <v>145</v>
      </c>
      <c r="I118" s="742">
        <v>2022</v>
      </c>
      <c r="J118" s="795" t="s">
        <v>423</v>
      </c>
      <c r="K118" s="1115" t="s">
        <v>424</v>
      </c>
      <c r="L118" s="1064"/>
      <c r="M118" s="637"/>
      <c r="N118" s="864"/>
      <c r="O118" s="637"/>
      <c r="P118" s="864"/>
      <c r="Q118" s="637"/>
      <c r="R118" s="864"/>
      <c r="S118" s="637"/>
      <c r="T118" s="864"/>
      <c r="U118" s="637"/>
      <c r="V118" s="864"/>
      <c r="W118" s="637"/>
      <c r="X118" s="636"/>
      <c r="Y118" s="1065"/>
    </row>
    <row r="119" spans="1:25" ht="28.5" x14ac:dyDescent="0.45">
      <c r="A119" s="979" t="s">
        <v>129</v>
      </c>
      <c r="B119" s="135" t="s">
        <v>66</v>
      </c>
      <c r="C119" s="504" t="s">
        <v>41</v>
      </c>
      <c r="D119" s="533"/>
      <c r="E119" s="125"/>
      <c r="F119" s="567"/>
      <c r="G119" s="127" t="s">
        <v>511</v>
      </c>
      <c r="H119" s="758" t="s">
        <v>145</v>
      </c>
      <c r="I119" s="725">
        <v>2022</v>
      </c>
      <c r="J119" s="132"/>
      <c r="K119" s="1099"/>
      <c r="L119" s="1030"/>
      <c r="M119" s="824"/>
      <c r="N119" s="847"/>
      <c r="O119" s="824"/>
      <c r="P119" s="847"/>
      <c r="Q119" s="824"/>
      <c r="R119" s="847"/>
      <c r="S119" s="824"/>
      <c r="T119" s="847"/>
      <c r="U119" s="824"/>
      <c r="V119" s="847"/>
      <c r="W119" s="824"/>
      <c r="X119" s="803"/>
      <c r="Y119" s="1031"/>
    </row>
    <row r="120" spans="1:25" ht="28.5" x14ac:dyDescent="0.45">
      <c r="A120" s="980" t="s">
        <v>129</v>
      </c>
      <c r="B120" s="61" t="s">
        <v>66</v>
      </c>
      <c r="C120" s="506" t="s">
        <v>41</v>
      </c>
      <c r="D120" s="534"/>
      <c r="E120" s="72"/>
      <c r="F120" s="568"/>
      <c r="G120" s="44" t="s">
        <v>512</v>
      </c>
      <c r="H120" s="759" t="s">
        <v>145</v>
      </c>
      <c r="I120" s="726">
        <v>2023</v>
      </c>
      <c r="J120" s="111"/>
      <c r="K120" s="1100"/>
      <c r="L120" s="1032"/>
      <c r="M120" s="825"/>
      <c r="N120" s="848"/>
      <c r="O120" s="825"/>
      <c r="P120" s="848"/>
      <c r="Q120" s="825"/>
      <c r="R120" s="848"/>
      <c r="S120" s="825"/>
      <c r="T120" s="848"/>
      <c r="U120" s="825"/>
      <c r="V120" s="848"/>
      <c r="W120" s="825"/>
      <c r="X120" s="804"/>
      <c r="Y120" s="1033"/>
    </row>
    <row r="121" spans="1:25" x14ac:dyDescent="0.45">
      <c r="A121" s="980" t="s">
        <v>129</v>
      </c>
      <c r="B121" s="61" t="s">
        <v>66</v>
      </c>
      <c r="C121" s="506" t="s">
        <v>41</v>
      </c>
      <c r="D121" s="534"/>
      <c r="E121" s="72"/>
      <c r="F121" s="568"/>
      <c r="G121" s="44" t="s">
        <v>513</v>
      </c>
      <c r="H121" s="759" t="s">
        <v>145</v>
      </c>
      <c r="I121" s="726">
        <v>2024</v>
      </c>
      <c r="J121" s="111"/>
      <c r="K121" s="1100"/>
      <c r="L121" s="1032"/>
      <c r="M121" s="825"/>
      <c r="N121" s="848"/>
      <c r="O121" s="825"/>
      <c r="P121" s="848"/>
      <c r="Q121" s="825"/>
      <c r="R121" s="848"/>
      <c r="S121" s="825"/>
      <c r="T121" s="848"/>
      <c r="U121" s="825"/>
      <c r="V121" s="848"/>
      <c r="W121" s="825"/>
      <c r="X121" s="804"/>
      <c r="Y121" s="1033"/>
    </row>
    <row r="122" spans="1:25" ht="28.5" x14ac:dyDescent="0.45">
      <c r="A122" s="980" t="s">
        <v>129</v>
      </c>
      <c r="B122" s="61" t="s">
        <v>66</v>
      </c>
      <c r="C122" s="506" t="s">
        <v>41</v>
      </c>
      <c r="D122" s="534"/>
      <c r="E122" s="72"/>
      <c r="F122" s="568"/>
      <c r="G122" s="44" t="s">
        <v>514</v>
      </c>
      <c r="H122" s="759" t="s">
        <v>147</v>
      </c>
      <c r="I122" s="726"/>
      <c r="J122" s="111"/>
      <c r="K122" s="1100"/>
      <c r="L122" s="1032"/>
      <c r="M122" s="825"/>
      <c r="N122" s="848"/>
      <c r="O122" s="825"/>
      <c r="P122" s="848"/>
      <c r="Q122" s="825"/>
      <c r="R122" s="848"/>
      <c r="S122" s="825"/>
      <c r="T122" s="848"/>
      <c r="U122" s="825"/>
      <c r="V122" s="848"/>
      <c r="W122" s="825"/>
      <c r="X122" s="804"/>
      <c r="Y122" s="1033"/>
    </row>
    <row r="123" spans="1:25" ht="28.5" x14ac:dyDescent="0.45">
      <c r="A123" s="981" t="s">
        <v>129</v>
      </c>
      <c r="B123" s="404" t="s">
        <v>66</v>
      </c>
      <c r="C123" s="507" t="s">
        <v>42</v>
      </c>
      <c r="D123" s="550"/>
      <c r="E123" s="406"/>
      <c r="F123" s="584" t="s">
        <v>96</v>
      </c>
      <c r="G123" s="408"/>
      <c r="H123" s="776" t="s">
        <v>145</v>
      </c>
      <c r="I123" s="743">
        <v>2022</v>
      </c>
      <c r="J123" s="796" t="s">
        <v>407</v>
      </c>
      <c r="K123" s="1116"/>
      <c r="L123" s="1066"/>
      <c r="M123" s="639"/>
      <c r="N123" s="865"/>
      <c r="O123" s="639"/>
      <c r="P123" s="865"/>
      <c r="Q123" s="639"/>
      <c r="R123" s="865"/>
      <c r="S123" s="639"/>
      <c r="T123" s="865"/>
      <c r="U123" s="639"/>
      <c r="V123" s="865"/>
      <c r="W123" s="639"/>
      <c r="X123" s="638"/>
      <c r="Y123" s="1067"/>
    </row>
    <row r="124" spans="1:25" ht="28.5" x14ac:dyDescent="0.45">
      <c r="A124" s="979" t="s">
        <v>129</v>
      </c>
      <c r="B124" s="135" t="s">
        <v>66</v>
      </c>
      <c r="C124" s="504" t="s">
        <v>42</v>
      </c>
      <c r="D124" s="533"/>
      <c r="E124" s="125"/>
      <c r="F124" s="567"/>
      <c r="G124" s="127" t="s">
        <v>515</v>
      </c>
      <c r="H124" s="758" t="s">
        <v>145</v>
      </c>
      <c r="I124" s="725">
        <v>2022</v>
      </c>
      <c r="J124" s="132"/>
      <c r="K124" s="1099"/>
      <c r="L124" s="1030"/>
      <c r="M124" s="824"/>
      <c r="N124" s="847"/>
      <c r="O124" s="824"/>
      <c r="P124" s="847"/>
      <c r="Q124" s="824"/>
      <c r="R124" s="847"/>
      <c r="S124" s="824"/>
      <c r="T124" s="847"/>
      <c r="U124" s="824"/>
      <c r="V124" s="847"/>
      <c r="W124" s="824"/>
      <c r="X124" s="803"/>
      <c r="Y124" s="1031"/>
    </row>
    <row r="125" spans="1:25" x14ac:dyDescent="0.45">
      <c r="A125" s="980" t="s">
        <v>129</v>
      </c>
      <c r="B125" s="61" t="s">
        <v>66</v>
      </c>
      <c r="C125" s="506" t="s">
        <v>42</v>
      </c>
      <c r="D125" s="534"/>
      <c r="E125" s="72"/>
      <c r="F125" s="568"/>
      <c r="G125" s="44" t="s">
        <v>516</v>
      </c>
      <c r="H125" s="759" t="s">
        <v>145</v>
      </c>
      <c r="I125" s="726">
        <v>2023</v>
      </c>
      <c r="J125" s="111"/>
      <c r="K125" s="1100"/>
      <c r="L125" s="1032"/>
      <c r="M125" s="825"/>
      <c r="N125" s="848"/>
      <c r="O125" s="825"/>
      <c r="P125" s="848"/>
      <c r="Q125" s="825"/>
      <c r="R125" s="848"/>
      <c r="S125" s="825"/>
      <c r="T125" s="848"/>
      <c r="U125" s="825"/>
      <c r="V125" s="848"/>
      <c r="W125" s="825"/>
      <c r="X125" s="804"/>
      <c r="Y125" s="1033"/>
    </row>
    <row r="126" spans="1:25" x14ac:dyDescent="0.45">
      <c r="A126" s="980" t="s">
        <v>129</v>
      </c>
      <c r="B126" s="61" t="s">
        <v>66</v>
      </c>
      <c r="C126" s="506" t="s">
        <v>42</v>
      </c>
      <c r="D126" s="534"/>
      <c r="E126" s="72"/>
      <c r="F126" s="568"/>
      <c r="G126" s="44" t="s">
        <v>517</v>
      </c>
      <c r="H126" s="759" t="s">
        <v>145</v>
      </c>
      <c r="I126" s="726">
        <v>2024</v>
      </c>
      <c r="J126" s="111"/>
      <c r="K126" s="1100"/>
      <c r="L126" s="1032"/>
      <c r="M126" s="825"/>
      <c r="N126" s="848"/>
      <c r="O126" s="825"/>
      <c r="P126" s="848"/>
      <c r="Q126" s="825"/>
      <c r="R126" s="848"/>
      <c r="S126" s="825"/>
      <c r="T126" s="848"/>
      <c r="U126" s="825"/>
      <c r="V126" s="848"/>
      <c r="W126" s="825"/>
      <c r="X126" s="804"/>
      <c r="Y126" s="1033"/>
    </row>
    <row r="127" spans="1:25" ht="42.75" x14ac:dyDescent="0.45">
      <c r="A127" s="981" t="s">
        <v>129</v>
      </c>
      <c r="B127" s="404" t="s">
        <v>66</v>
      </c>
      <c r="C127" s="507" t="s">
        <v>43</v>
      </c>
      <c r="D127" s="550"/>
      <c r="E127" s="406"/>
      <c r="F127" s="584" t="s">
        <v>97</v>
      </c>
      <c r="G127" s="408"/>
      <c r="H127" s="776" t="s">
        <v>145</v>
      </c>
      <c r="I127" s="743">
        <v>2022</v>
      </c>
      <c r="J127" s="796" t="s">
        <v>425</v>
      </c>
      <c r="K127" s="1116" t="s">
        <v>426</v>
      </c>
      <c r="L127" s="1066"/>
      <c r="M127" s="639"/>
      <c r="N127" s="865"/>
      <c r="O127" s="639"/>
      <c r="P127" s="865"/>
      <c r="Q127" s="639"/>
      <c r="R127" s="865"/>
      <c r="S127" s="639"/>
      <c r="T127" s="865"/>
      <c r="U127" s="639"/>
      <c r="V127" s="865"/>
      <c r="W127" s="639"/>
      <c r="X127" s="638"/>
      <c r="Y127" s="1067"/>
    </row>
    <row r="128" spans="1:25" ht="28.5" x14ac:dyDescent="0.45">
      <c r="A128" s="979" t="s">
        <v>129</v>
      </c>
      <c r="B128" s="135" t="s">
        <v>66</v>
      </c>
      <c r="C128" s="504" t="s">
        <v>43</v>
      </c>
      <c r="D128" s="533"/>
      <c r="E128" s="125"/>
      <c r="F128" s="567"/>
      <c r="G128" s="127" t="s">
        <v>518</v>
      </c>
      <c r="H128" s="758" t="s">
        <v>145</v>
      </c>
      <c r="I128" s="725">
        <v>2022</v>
      </c>
      <c r="J128" s="132"/>
      <c r="K128" s="1099"/>
      <c r="L128" s="1030"/>
      <c r="M128" s="824"/>
      <c r="N128" s="847"/>
      <c r="O128" s="824"/>
      <c r="P128" s="847"/>
      <c r="Q128" s="824"/>
      <c r="R128" s="847"/>
      <c r="S128" s="824"/>
      <c r="T128" s="847"/>
      <c r="U128" s="824"/>
      <c r="V128" s="847"/>
      <c r="W128" s="824"/>
      <c r="X128" s="803"/>
      <c r="Y128" s="1031"/>
    </row>
    <row r="129" spans="1:25" x14ac:dyDescent="0.45">
      <c r="A129" s="980" t="s">
        <v>129</v>
      </c>
      <c r="B129" s="61" t="s">
        <v>66</v>
      </c>
      <c r="C129" s="506" t="s">
        <v>43</v>
      </c>
      <c r="D129" s="534"/>
      <c r="E129" s="72"/>
      <c r="F129" s="568"/>
      <c r="G129" s="44" t="s">
        <v>519</v>
      </c>
      <c r="H129" s="759" t="s">
        <v>145</v>
      </c>
      <c r="I129" s="726">
        <v>2023</v>
      </c>
      <c r="J129" s="111"/>
      <c r="K129" s="1100"/>
      <c r="L129" s="1032"/>
      <c r="M129" s="825"/>
      <c r="N129" s="848"/>
      <c r="O129" s="825"/>
      <c r="P129" s="848"/>
      <c r="Q129" s="825"/>
      <c r="R129" s="848"/>
      <c r="S129" s="825"/>
      <c r="T129" s="848"/>
      <c r="U129" s="825"/>
      <c r="V129" s="848"/>
      <c r="W129" s="825"/>
      <c r="X129" s="804"/>
      <c r="Y129" s="1033"/>
    </row>
    <row r="130" spans="1:25" ht="28.5" x14ac:dyDescent="0.45">
      <c r="A130" s="980" t="s">
        <v>129</v>
      </c>
      <c r="B130" s="61" t="s">
        <v>66</v>
      </c>
      <c r="C130" s="506" t="s">
        <v>43</v>
      </c>
      <c r="D130" s="534"/>
      <c r="E130" s="72"/>
      <c r="F130" s="568"/>
      <c r="G130" s="44" t="s">
        <v>444</v>
      </c>
      <c r="H130" s="759" t="s">
        <v>145</v>
      </c>
      <c r="I130" s="726">
        <v>2023</v>
      </c>
      <c r="J130" s="111"/>
      <c r="K130" s="1100"/>
      <c r="L130" s="1032"/>
      <c r="M130" s="825"/>
      <c r="N130" s="848"/>
      <c r="O130" s="825"/>
      <c r="P130" s="848"/>
      <c r="Q130" s="825"/>
      <c r="R130" s="848"/>
      <c r="S130" s="825"/>
      <c r="T130" s="848"/>
      <c r="U130" s="825"/>
      <c r="V130" s="848"/>
      <c r="W130" s="825"/>
      <c r="X130" s="804"/>
      <c r="Y130" s="1033"/>
    </row>
    <row r="131" spans="1:25" s="56" customFormat="1" x14ac:dyDescent="0.45">
      <c r="A131" s="983" t="s">
        <v>129</v>
      </c>
      <c r="B131" s="241" t="s">
        <v>67</v>
      </c>
      <c r="C131" s="508"/>
      <c r="D131" s="551"/>
      <c r="E131" s="243" t="s">
        <v>5</v>
      </c>
      <c r="F131" s="585"/>
      <c r="G131" s="245"/>
      <c r="H131" s="777"/>
      <c r="I131" s="744"/>
      <c r="J131" s="249"/>
      <c r="K131" s="1117"/>
      <c r="L131" s="1068"/>
      <c r="M131" s="836"/>
      <c r="N131" s="866"/>
      <c r="O131" s="836"/>
      <c r="P131" s="866"/>
      <c r="Q131" s="836"/>
      <c r="R131" s="866"/>
      <c r="S131" s="836"/>
      <c r="T131" s="866"/>
      <c r="U131" s="836"/>
      <c r="V131" s="866"/>
      <c r="W131" s="836"/>
      <c r="X131" s="815"/>
      <c r="Y131" s="1069"/>
    </row>
    <row r="132" spans="1:25" x14ac:dyDescent="0.45">
      <c r="A132" s="977" t="s">
        <v>129</v>
      </c>
      <c r="B132" s="390" t="s">
        <v>67</v>
      </c>
      <c r="C132" s="502" t="s">
        <v>44</v>
      </c>
      <c r="D132" s="549"/>
      <c r="E132" s="392"/>
      <c r="F132" s="583" t="s">
        <v>98</v>
      </c>
      <c r="G132" s="394"/>
      <c r="H132" s="775" t="s">
        <v>145</v>
      </c>
      <c r="I132" s="742">
        <v>2022</v>
      </c>
      <c r="J132" s="795" t="s">
        <v>184</v>
      </c>
      <c r="K132" s="1115" t="s">
        <v>184</v>
      </c>
      <c r="L132" s="1064"/>
      <c r="M132" s="637"/>
      <c r="N132" s="864"/>
      <c r="O132" s="637"/>
      <c r="P132" s="864"/>
      <c r="Q132" s="637"/>
      <c r="R132" s="864"/>
      <c r="S132" s="637"/>
      <c r="T132" s="864"/>
      <c r="U132" s="637"/>
      <c r="V132" s="864"/>
      <c r="W132" s="637"/>
      <c r="X132" s="636"/>
      <c r="Y132" s="1065"/>
    </row>
    <row r="133" spans="1:25" x14ac:dyDescent="0.45">
      <c r="A133" s="979" t="s">
        <v>129</v>
      </c>
      <c r="B133" s="135" t="s">
        <v>67</v>
      </c>
      <c r="C133" s="504" t="s">
        <v>44</v>
      </c>
      <c r="D133" s="533"/>
      <c r="E133" s="125"/>
      <c r="F133" s="567"/>
      <c r="G133" s="127" t="s">
        <v>520</v>
      </c>
      <c r="H133" s="758" t="s">
        <v>145</v>
      </c>
      <c r="I133" s="725">
        <v>2022</v>
      </c>
      <c r="J133" s="132"/>
      <c r="K133" s="1099"/>
      <c r="L133" s="1030"/>
      <c r="M133" s="824"/>
      <c r="N133" s="847"/>
      <c r="O133" s="824"/>
      <c r="P133" s="847"/>
      <c r="Q133" s="824"/>
      <c r="R133" s="847"/>
      <c r="S133" s="824"/>
      <c r="T133" s="847"/>
      <c r="U133" s="824"/>
      <c r="V133" s="847"/>
      <c r="W133" s="824"/>
      <c r="X133" s="803"/>
      <c r="Y133" s="1031"/>
    </row>
    <row r="134" spans="1:25" ht="28.5" x14ac:dyDescent="0.45">
      <c r="A134" s="980" t="s">
        <v>129</v>
      </c>
      <c r="B134" s="61" t="s">
        <v>67</v>
      </c>
      <c r="C134" s="506" t="s">
        <v>44</v>
      </c>
      <c r="D134" s="534"/>
      <c r="E134" s="72"/>
      <c r="F134" s="568"/>
      <c r="G134" s="44" t="s">
        <v>521</v>
      </c>
      <c r="H134" s="759" t="s">
        <v>145</v>
      </c>
      <c r="I134" s="726">
        <v>2023</v>
      </c>
      <c r="J134" s="111"/>
      <c r="K134" s="1100"/>
      <c r="L134" s="1032"/>
      <c r="M134" s="825"/>
      <c r="N134" s="848"/>
      <c r="O134" s="825"/>
      <c r="P134" s="848"/>
      <c r="Q134" s="825"/>
      <c r="R134" s="848"/>
      <c r="S134" s="825"/>
      <c r="T134" s="848"/>
      <c r="U134" s="825"/>
      <c r="V134" s="848"/>
      <c r="W134" s="825"/>
      <c r="X134" s="804"/>
      <c r="Y134" s="1033"/>
    </row>
    <row r="135" spans="1:25" ht="28.5" x14ac:dyDescent="0.45">
      <c r="A135" s="980" t="s">
        <v>129</v>
      </c>
      <c r="B135" s="61" t="s">
        <v>67</v>
      </c>
      <c r="C135" s="506" t="s">
        <v>44</v>
      </c>
      <c r="D135" s="534"/>
      <c r="E135" s="72"/>
      <c r="F135" s="568"/>
      <c r="G135" s="44" t="s">
        <v>522</v>
      </c>
      <c r="H135" s="759" t="s">
        <v>145</v>
      </c>
      <c r="I135" s="726">
        <v>2023</v>
      </c>
      <c r="J135" s="111"/>
      <c r="K135" s="1100"/>
      <c r="L135" s="1032"/>
      <c r="M135" s="825"/>
      <c r="N135" s="848"/>
      <c r="O135" s="825"/>
      <c r="P135" s="848"/>
      <c r="Q135" s="825"/>
      <c r="R135" s="848"/>
      <c r="S135" s="825"/>
      <c r="T135" s="848"/>
      <c r="U135" s="825"/>
      <c r="V135" s="848"/>
      <c r="W135" s="825"/>
      <c r="X135" s="804"/>
      <c r="Y135" s="1033"/>
    </row>
    <row r="136" spans="1:25" s="56" customFormat="1" x14ac:dyDescent="0.45">
      <c r="A136" s="985" t="s">
        <v>6</v>
      </c>
      <c r="B136" s="254"/>
      <c r="C136" s="509"/>
      <c r="D136" s="552" t="s">
        <v>124</v>
      </c>
      <c r="E136" s="257"/>
      <c r="F136" s="586"/>
      <c r="G136" s="259"/>
      <c r="H136" s="778"/>
      <c r="I136" s="745"/>
      <c r="J136" s="262"/>
      <c r="K136" s="1118"/>
      <c r="L136" s="1070"/>
      <c r="M136" s="837"/>
      <c r="N136" s="867"/>
      <c r="O136" s="837"/>
      <c r="P136" s="867"/>
      <c r="Q136" s="837"/>
      <c r="R136" s="867"/>
      <c r="S136" s="837"/>
      <c r="T136" s="867"/>
      <c r="U136" s="837"/>
      <c r="V136" s="867"/>
      <c r="W136" s="837"/>
      <c r="X136" s="816"/>
      <c r="Y136" s="1071"/>
    </row>
    <row r="137" spans="1:25" s="56" customFormat="1" x14ac:dyDescent="0.45">
      <c r="A137" s="987" t="s">
        <v>6</v>
      </c>
      <c r="B137" s="35" t="s">
        <v>68</v>
      </c>
      <c r="C137" s="510"/>
      <c r="D137" s="553"/>
      <c r="E137" s="79" t="s">
        <v>108</v>
      </c>
      <c r="F137" s="587"/>
      <c r="G137" s="38"/>
      <c r="H137" s="779"/>
      <c r="I137" s="746"/>
      <c r="J137" s="119"/>
      <c r="K137" s="1119"/>
      <c r="L137" s="1072"/>
      <c r="M137" s="838"/>
      <c r="N137" s="868"/>
      <c r="O137" s="838"/>
      <c r="P137" s="868"/>
      <c r="Q137" s="838"/>
      <c r="R137" s="868"/>
      <c r="S137" s="838"/>
      <c r="T137" s="868"/>
      <c r="U137" s="838"/>
      <c r="V137" s="868"/>
      <c r="W137" s="838"/>
      <c r="X137" s="817"/>
      <c r="Y137" s="1073"/>
    </row>
    <row r="138" spans="1:25" ht="28.5" x14ac:dyDescent="0.45">
      <c r="A138" s="989" t="s">
        <v>6</v>
      </c>
      <c r="B138" s="420" t="s">
        <v>68</v>
      </c>
      <c r="C138" s="511" t="s">
        <v>45</v>
      </c>
      <c r="D138" s="554"/>
      <c r="E138" s="422"/>
      <c r="F138" s="588" t="s">
        <v>110</v>
      </c>
      <c r="G138" s="424"/>
      <c r="H138" s="780" t="s">
        <v>145</v>
      </c>
      <c r="I138" s="747">
        <v>2023</v>
      </c>
      <c r="J138" s="797" t="s">
        <v>427</v>
      </c>
      <c r="K138" s="1120" t="s">
        <v>428</v>
      </c>
      <c r="L138" s="1074"/>
      <c r="M138" s="641"/>
      <c r="N138" s="869"/>
      <c r="O138" s="641"/>
      <c r="P138" s="869"/>
      <c r="Q138" s="641"/>
      <c r="R138" s="869"/>
      <c r="S138" s="641"/>
      <c r="T138" s="869"/>
      <c r="U138" s="641"/>
      <c r="V138" s="869"/>
      <c r="W138" s="641"/>
      <c r="X138" s="640"/>
      <c r="Y138" s="1075"/>
    </row>
    <row r="139" spans="1:25" ht="28.5" x14ac:dyDescent="0.45">
      <c r="A139" s="991" t="s">
        <v>6</v>
      </c>
      <c r="B139" s="136" t="s">
        <v>68</v>
      </c>
      <c r="C139" s="513" t="s">
        <v>45</v>
      </c>
      <c r="D139" s="533"/>
      <c r="E139" s="125"/>
      <c r="F139" s="567"/>
      <c r="G139" s="127" t="s">
        <v>523</v>
      </c>
      <c r="H139" s="758" t="s">
        <v>145</v>
      </c>
      <c r="I139" s="725">
        <v>2023</v>
      </c>
      <c r="J139" s="132"/>
      <c r="K139" s="1099"/>
      <c r="L139" s="1030"/>
      <c r="M139" s="824"/>
      <c r="N139" s="847"/>
      <c r="O139" s="824"/>
      <c r="P139" s="847"/>
      <c r="Q139" s="824"/>
      <c r="R139" s="847"/>
      <c r="S139" s="824"/>
      <c r="T139" s="847"/>
      <c r="U139" s="824"/>
      <c r="V139" s="847"/>
      <c r="W139" s="824"/>
      <c r="X139" s="803"/>
      <c r="Y139" s="1031"/>
    </row>
    <row r="140" spans="1:25" ht="28.5" x14ac:dyDescent="0.45">
      <c r="A140" s="992" t="s">
        <v>6</v>
      </c>
      <c r="B140" s="62" t="s">
        <v>68</v>
      </c>
      <c r="C140" s="515" t="s">
        <v>45</v>
      </c>
      <c r="D140" s="534"/>
      <c r="E140" s="72"/>
      <c r="F140" s="568"/>
      <c r="G140" s="44" t="s">
        <v>524</v>
      </c>
      <c r="H140" s="759" t="s">
        <v>145</v>
      </c>
      <c r="I140" s="726">
        <v>2024</v>
      </c>
      <c r="J140" s="111"/>
      <c r="K140" s="1100"/>
      <c r="L140" s="1032"/>
      <c r="M140" s="825"/>
      <c r="N140" s="848"/>
      <c r="O140" s="825"/>
      <c r="P140" s="848"/>
      <c r="Q140" s="825"/>
      <c r="R140" s="848"/>
      <c r="S140" s="825"/>
      <c r="T140" s="848"/>
      <c r="U140" s="825"/>
      <c r="V140" s="848"/>
      <c r="W140" s="825"/>
      <c r="X140" s="804"/>
      <c r="Y140" s="1033"/>
    </row>
    <row r="141" spans="1:25" x14ac:dyDescent="0.45">
      <c r="A141" s="993" t="s">
        <v>6</v>
      </c>
      <c r="B141" s="433" t="s">
        <v>68</v>
      </c>
      <c r="C141" s="516" t="s">
        <v>46</v>
      </c>
      <c r="D141" s="555"/>
      <c r="E141" s="435"/>
      <c r="F141" s="589" t="s">
        <v>111</v>
      </c>
      <c r="G141" s="437"/>
      <c r="H141" s="781" t="s">
        <v>145</v>
      </c>
      <c r="I141" s="748">
        <v>2023</v>
      </c>
      <c r="J141" s="798" t="s">
        <v>401</v>
      </c>
      <c r="K141" s="1121"/>
      <c r="L141" s="1076"/>
      <c r="M141" s="643"/>
      <c r="N141" s="870"/>
      <c r="O141" s="643"/>
      <c r="P141" s="870"/>
      <c r="Q141" s="643"/>
      <c r="R141" s="870"/>
      <c r="S141" s="643"/>
      <c r="T141" s="870"/>
      <c r="U141" s="643"/>
      <c r="V141" s="870"/>
      <c r="W141" s="643"/>
      <c r="X141" s="642"/>
      <c r="Y141" s="1077"/>
    </row>
    <row r="142" spans="1:25" x14ac:dyDescent="0.45">
      <c r="A142" s="991" t="s">
        <v>6</v>
      </c>
      <c r="B142" s="136" t="s">
        <v>68</v>
      </c>
      <c r="C142" s="513" t="s">
        <v>46</v>
      </c>
      <c r="D142" s="533"/>
      <c r="E142" s="125"/>
      <c r="F142" s="567"/>
      <c r="G142" s="127" t="s">
        <v>525</v>
      </c>
      <c r="H142" s="758" t="s">
        <v>145</v>
      </c>
      <c r="I142" s="725">
        <v>2023</v>
      </c>
      <c r="J142" s="132"/>
      <c r="K142" s="1099"/>
      <c r="L142" s="1030"/>
      <c r="M142" s="824"/>
      <c r="N142" s="847"/>
      <c r="O142" s="824"/>
      <c r="P142" s="847"/>
      <c r="Q142" s="824"/>
      <c r="R142" s="847"/>
      <c r="S142" s="824"/>
      <c r="T142" s="847"/>
      <c r="U142" s="824"/>
      <c r="V142" s="847"/>
      <c r="W142" s="824"/>
      <c r="X142" s="803"/>
      <c r="Y142" s="1031"/>
    </row>
    <row r="143" spans="1:25" x14ac:dyDescent="0.45">
      <c r="A143" s="992" t="s">
        <v>6</v>
      </c>
      <c r="B143" s="62" t="s">
        <v>68</v>
      </c>
      <c r="C143" s="515" t="s">
        <v>46</v>
      </c>
      <c r="D143" s="534"/>
      <c r="E143" s="72"/>
      <c r="F143" s="568"/>
      <c r="G143" s="44" t="s">
        <v>526</v>
      </c>
      <c r="H143" s="759" t="s">
        <v>145</v>
      </c>
      <c r="I143" s="726">
        <v>2023</v>
      </c>
      <c r="J143" s="111"/>
      <c r="K143" s="1100"/>
      <c r="L143" s="1032"/>
      <c r="M143" s="825"/>
      <c r="N143" s="848"/>
      <c r="O143" s="825"/>
      <c r="P143" s="848"/>
      <c r="Q143" s="825"/>
      <c r="R143" s="848"/>
      <c r="S143" s="825"/>
      <c r="T143" s="848"/>
      <c r="U143" s="825"/>
      <c r="V143" s="848"/>
      <c r="W143" s="825"/>
      <c r="X143" s="804"/>
      <c r="Y143" s="1033"/>
    </row>
    <row r="144" spans="1:25" ht="28.5" x14ac:dyDescent="0.45">
      <c r="A144" s="992" t="s">
        <v>6</v>
      </c>
      <c r="B144" s="62" t="s">
        <v>68</v>
      </c>
      <c r="C144" s="515" t="s">
        <v>46</v>
      </c>
      <c r="D144" s="534"/>
      <c r="E144" s="72"/>
      <c r="F144" s="568"/>
      <c r="G144" s="44" t="s">
        <v>527</v>
      </c>
      <c r="H144" s="759" t="s">
        <v>145</v>
      </c>
      <c r="I144" s="726">
        <v>2023</v>
      </c>
      <c r="J144" s="111"/>
      <c r="K144" s="1100"/>
      <c r="L144" s="1032"/>
      <c r="M144" s="825"/>
      <c r="N144" s="848"/>
      <c r="O144" s="825"/>
      <c r="P144" s="848"/>
      <c r="Q144" s="825"/>
      <c r="R144" s="848"/>
      <c r="S144" s="825"/>
      <c r="T144" s="848"/>
      <c r="U144" s="825"/>
      <c r="V144" s="848"/>
      <c r="W144" s="825"/>
      <c r="X144" s="804"/>
      <c r="Y144" s="1033"/>
    </row>
    <row r="145" spans="1:25" s="56" customFormat="1" x14ac:dyDescent="0.45">
      <c r="A145" s="995" t="s">
        <v>6</v>
      </c>
      <c r="B145" s="268" t="s">
        <v>69</v>
      </c>
      <c r="C145" s="517"/>
      <c r="D145" s="556"/>
      <c r="E145" s="270" t="s">
        <v>109</v>
      </c>
      <c r="F145" s="590"/>
      <c r="G145" s="272"/>
      <c r="H145" s="782"/>
      <c r="I145" s="749"/>
      <c r="J145" s="276"/>
      <c r="K145" s="1122"/>
      <c r="L145" s="1078"/>
      <c r="M145" s="839"/>
      <c r="N145" s="871"/>
      <c r="O145" s="839"/>
      <c r="P145" s="871"/>
      <c r="Q145" s="839"/>
      <c r="R145" s="871"/>
      <c r="S145" s="839"/>
      <c r="T145" s="871"/>
      <c r="U145" s="839"/>
      <c r="V145" s="871"/>
      <c r="W145" s="839"/>
      <c r="X145" s="818"/>
      <c r="Y145" s="1079"/>
    </row>
    <row r="146" spans="1:25" ht="42.75" x14ac:dyDescent="0.45">
      <c r="A146" s="989" t="s">
        <v>6</v>
      </c>
      <c r="B146" s="420" t="s">
        <v>69</v>
      </c>
      <c r="C146" s="511" t="s">
        <v>47</v>
      </c>
      <c r="D146" s="554"/>
      <c r="E146" s="422"/>
      <c r="F146" s="588" t="s">
        <v>167</v>
      </c>
      <c r="G146" s="424"/>
      <c r="H146" s="780" t="s">
        <v>145</v>
      </c>
      <c r="I146" s="747">
        <v>2022</v>
      </c>
      <c r="J146" s="797" t="s">
        <v>429</v>
      </c>
      <c r="K146" s="1120" t="s">
        <v>430</v>
      </c>
      <c r="L146" s="1074"/>
      <c r="M146" s="641"/>
      <c r="N146" s="869"/>
      <c r="O146" s="641"/>
      <c r="P146" s="869"/>
      <c r="Q146" s="641"/>
      <c r="R146" s="869"/>
      <c r="S146" s="641"/>
      <c r="T146" s="869"/>
      <c r="U146" s="641"/>
      <c r="V146" s="869"/>
      <c r="W146" s="641"/>
      <c r="X146" s="640"/>
      <c r="Y146" s="1075"/>
    </row>
    <row r="147" spans="1:25" ht="28.5" x14ac:dyDescent="0.45">
      <c r="A147" s="991" t="s">
        <v>6</v>
      </c>
      <c r="B147" s="136" t="s">
        <v>69</v>
      </c>
      <c r="C147" s="513" t="s">
        <v>47</v>
      </c>
      <c r="D147" s="533"/>
      <c r="E147" s="125"/>
      <c r="F147" s="567"/>
      <c r="G147" s="127" t="s">
        <v>528</v>
      </c>
      <c r="H147" s="758" t="s">
        <v>145</v>
      </c>
      <c r="I147" s="725">
        <v>2022</v>
      </c>
      <c r="J147" s="132"/>
      <c r="K147" s="1099"/>
      <c r="L147" s="1030"/>
      <c r="M147" s="824"/>
      <c r="N147" s="847"/>
      <c r="O147" s="824"/>
      <c r="P147" s="847"/>
      <c r="Q147" s="824"/>
      <c r="R147" s="847"/>
      <c r="S147" s="824"/>
      <c r="T147" s="847"/>
      <c r="U147" s="824"/>
      <c r="V147" s="847"/>
      <c r="W147" s="824"/>
      <c r="X147" s="803"/>
      <c r="Y147" s="1031"/>
    </row>
    <row r="148" spans="1:25" x14ac:dyDescent="0.45">
      <c r="A148" s="992" t="s">
        <v>6</v>
      </c>
      <c r="B148" s="62" t="s">
        <v>69</v>
      </c>
      <c r="C148" s="515" t="s">
        <v>47</v>
      </c>
      <c r="D148" s="534"/>
      <c r="E148" s="72"/>
      <c r="F148" s="568"/>
      <c r="G148" s="44" t="s">
        <v>529</v>
      </c>
      <c r="H148" s="759" t="s">
        <v>145</v>
      </c>
      <c r="I148" s="726">
        <v>2023</v>
      </c>
      <c r="J148" s="111"/>
      <c r="K148" s="1100"/>
      <c r="L148" s="1032"/>
      <c r="M148" s="825"/>
      <c r="N148" s="848"/>
      <c r="O148" s="825"/>
      <c r="P148" s="848"/>
      <c r="Q148" s="825"/>
      <c r="R148" s="848"/>
      <c r="S148" s="825"/>
      <c r="T148" s="848"/>
      <c r="U148" s="825"/>
      <c r="V148" s="848"/>
      <c r="W148" s="825"/>
      <c r="X148" s="804"/>
      <c r="Y148" s="1033"/>
    </row>
    <row r="149" spans="1:25" x14ac:dyDescent="0.45">
      <c r="A149" s="992" t="s">
        <v>6</v>
      </c>
      <c r="B149" s="62" t="s">
        <v>69</v>
      </c>
      <c r="C149" s="515" t="s">
        <v>47</v>
      </c>
      <c r="D149" s="534"/>
      <c r="E149" s="72"/>
      <c r="F149" s="568"/>
      <c r="G149" s="44" t="s">
        <v>530</v>
      </c>
      <c r="H149" s="759" t="s">
        <v>145</v>
      </c>
      <c r="I149" s="726">
        <v>2023</v>
      </c>
      <c r="J149" s="111"/>
      <c r="K149" s="1100"/>
      <c r="L149" s="1032"/>
      <c r="M149" s="825"/>
      <c r="N149" s="848"/>
      <c r="O149" s="825"/>
      <c r="P149" s="848"/>
      <c r="Q149" s="825"/>
      <c r="R149" s="848"/>
      <c r="S149" s="825"/>
      <c r="T149" s="848"/>
      <c r="U149" s="825"/>
      <c r="V149" s="848"/>
      <c r="W149" s="825"/>
      <c r="X149" s="804"/>
      <c r="Y149" s="1033"/>
    </row>
    <row r="150" spans="1:25" ht="28.5" x14ac:dyDescent="0.45">
      <c r="A150" s="992" t="s">
        <v>6</v>
      </c>
      <c r="B150" s="62" t="s">
        <v>69</v>
      </c>
      <c r="C150" s="515" t="s">
        <v>47</v>
      </c>
      <c r="D150" s="534"/>
      <c r="E150" s="72"/>
      <c r="F150" s="568"/>
      <c r="G150" s="44" t="s">
        <v>555</v>
      </c>
      <c r="H150" s="759" t="s">
        <v>145</v>
      </c>
      <c r="I150" s="726">
        <v>2023</v>
      </c>
      <c r="J150" s="111"/>
      <c r="K150" s="1100"/>
      <c r="L150" s="1032"/>
      <c r="M150" s="825"/>
      <c r="N150" s="848"/>
      <c r="O150" s="825"/>
      <c r="P150" s="848"/>
      <c r="Q150" s="825"/>
      <c r="R150" s="848"/>
      <c r="S150" s="825"/>
      <c r="T150" s="848"/>
      <c r="U150" s="825"/>
      <c r="V150" s="848"/>
      <c r="W150" s="825"/>
      <c r="X150" s="804"/>
      <c r="Y150" s="1033"/>
    </row>
    <row r="151" spans="1:25" x14ac:dyDescent="0.45">
      <c r="A151" s="992" t="s">
        <v>6</v>
      </c>
      <c r="B151" s="62" t="s">
        <v>69</v>
      </c>
      <c r="C151" s="515" t="s">
        <v>47</v>
      </c>
      <c r="D151" s="534"/>
      <c r="E151" s="72"/>
      <c r="F151" s="568"/>
      <c r="G151" s="44" t="s">
        <v>139</v>
      </c>
      <c r="H151" s="759" t="s">
        <v>146</v>
      </c>
      <c r="I151" s="726"/>
      <c r="J151" s="111"/>
      <c r="K151" s="1100"/>
      <c r="L151" s="1032"/>
      <c r="M151" s="825"/>
      <c r="N151" s="848"/>
      <c r="O151" s="825"/>
      <c r="P151" s="848"/>
      <c r="Q151" s="825"/>
      <c r="R151" s="848"/>
      <c r="S151" s="825"/>
      <c r="T151" s="848"/>
      <c r="U151" s="825"/>
      <c r="V151" s="848"/>
      <c r="W151" s="825"/>
      <c r="X151" s="804"/>
      <c r="Y151" s="1033"/>
    </row>
    <row r="152" spans="1:25" ht="42.75" x14ac:dyDescent="0.45">
      <c r="A152" s="993" t="s">
        <v>6</v>
      </c>
      <c r="B152" s="433" t="s">
        <v>69</v>
      </c>
      <c r="C152" s="516" t="s">
        <v>48</v>
      </c>
      <c r="D152" s="555"/>
      <c r="E152" s="435"/>
      <c r="F152" s="589" t="s">
        <v>112</v>
      </c>
      <c r="G152" s="437"/>
      <c r="H152" s="781" t="s">
        <v>145</v>
      </c>
      <c r="I152" s="748">
        <v>2023</v>
      </c>
      <c r="J152" s="798" t="s">
        <v>431</v>
      </c>
      <c r="K152" s="1121" t="s">
        <v>432</v>
      </c>
      <c r="L152" s="1076"/>
      <c r="M152" s="643"/>
      <c r="N152" s="870"/>
      <c r="O152" s="643"/>
      <c r="P152" s="870"/>
      <c r="Q152" s="643"/>
      <c r="R152" s="870"/>
      <c r="S152" s="643"/>
      <c r="T152" s="870"/>
      <c r="U152" s="643"/>
      <c r="V152" s="870"/>
      <c r="W152" s="643"/>
      <c r="X152" s="642"/>
      <c r="Y152" s="1077"/>
    </row>
    <row r="153" spans="1:25" ht="42.75" x14ac:dyDescent="0.45">
      <c r="A153" s="991" t="s">
        <v>6</v>
      </c>
      <c r="B153" s="136" t="s">
        <v>69</v>
      </c>
      <c r="C153" s="513" t="s">
        <v>48</v>
      </c>
      <c r="D153" s="533"/>
      <c r="E153" s="125"/>
      <c r="F153" s="567"/>
      <c r="G153" s="127" t="s">
        <v>531</v>
      </c>
      <c r="H153" s="758" t="s">
        <v>145</v>
      </c>
      <c r="I153" s="725">
        <v>2023</v>
      </c>
      <c r="J153" s="132"/>
      <c r="K153" s="1099"/>
      <c r="L153" s="1030"/>
      <c r="M153" s="824"/>
      <c r="N153" s="847"/>
      <c r="O153" s="824"/>
      <c r="P153" s="847"/>
      <c r="Q153" s="824"/>
      <c r="R153" s="847"/>
      <c r="S153" s="824"/>
      <c r="T153" s="847"/>
      <c r="U153" s="824"/>
      <c r="V153" s="847"/>
      <c r="W153" s="824"/>
      <c r="X153" s="803"/>
      <c r="Y153" s="1031"/>
    </row>
    <row r="154" spans="1:25" x14ac:dyDescent="0.45">
      <c r="A154" s="992" t="s">
        <v>6</v>
      </c>
      <c r="B154" s="62" t="s">
        <v>69</v>
      </c>
      <c r="C154" s="515" t="s">
        <v>48</v>
      </c>
      <c r="D154" s="534"/>
      <c r="E154" s="72"/>
      <c r="F154" s="568"/>
      <c r="G154" s="44" t="s">
        <v>532</v>
      </c>
      <c r="H154" s="759" t="s">
        <v>145</v>
      </c>
      <c r="I154" s="726">
        <v>2025</v>
      </c>
      <c r="J154" s="111"/>
      <c r="K154" s="1100"/>
      <c r="L154" s="1032"/>
      <c r="M154" s="825"/>
      <c r="N154" s="848"/>
      <c r="O154" s="825"/>
      <c r="P154" s="848"/>
      <c r="Q154" s="825"/>
      <c r="R154" s="848"/>
      <c r="S154" s="825"/>
      <c r="T154" s="848"/>
      <c r="U154" s="825"/>
      <c r="V154" s="848"/>
      <c r="W154" s="825"/>
      <c r="X154" s="804"/>
      <c r="Y154" s="1033"/>
    </row>
    <row r="155" spans="1:25" x14ac:dyDescent="0.45">
      <c r="A155" s="993" t="s">
        <v>6</v>
      </c>
      <c r="B155" s="433" t="s">
        <v>69</v>
      </c>
      <c r="C155" s="516" t="s">
        <v>49</v>
      </c>
      <c r="D155" s="555"/>
      <c r="E155" s="435"/>
      <c r="F155" s="589" t="s">
        <v>113</v>
      </c>
      <c r="G155" s="437"/>
      <c r="H155" s="781" t="s">
        <v>145</v>
      </c>
      <c r="I155" s="748">
        <v>2022</v>
      </c>
      <c r="J155" s="798" t="s">
        <v>401</v>
      </c>
      <c r="K155" s="1121"/>
      <c r="L155" s="1076"/>
      <c r="M155" s="643"/>
      <c r="N155" s="870"/>
      <c r="O155" s="643"/>
      <c r="P155" s="870"/>
      <c r="Q155" s="643"/>
      <c r="R155" s="870"/>
      <c r="S155" s="643"/>
      <c r="T155" s="870"/>
      <c r="U155" s="643"/>
      <c r="V155" s="870"/>
      <c r="W155" s="643"/>
      <c r="X155" s="642"/>
      <c r="Y155" s="1077"/>
    </row>
    <row r="156" spans="1:25" ht="28.5" x14ac:dyDescent="0.45">
      <c r="A156" s="991" t="s">
        <v>6</v>
      </c>
      <c r="B156" s="136" t="s">
        <v>69</v>
      </c>
      <c r="C156" s="513" t="s">
        <v>49</v>
      </c>
      <c r="D156" s="533"/>
      <c r="E156" s="125"/>
      <c r="F156" s="567"/>
      <c r="G156" s="127" t="s">
        <v>533</v>
      </c>
      <c r="H156" s="758" t="s">
        <v>145</v>
      </c>
      <c r="I156" s="725">
        <v>2022</v>
      </c>
      <c r="J156" s="132"/>
      <c r="K156" s="1099"/>
      <c r="L156" s="1030"/>
      <c r="M156" s="824"/>
      <c r="N156" s="847"/>
      <c r="O156" s="824"/>
      <c r="P156" s="847"/>
      <c r="Q156" s="824"/>
      <c r="R156" s="847"/>
      <c r="S156" s="824"/>
      <c r="T156" s="847"/>
      <c r="U156" s="824"/>
      <c r="V156" s="847"/>
      <c r="W156" s="824"/>
      <c r="X156" s="803"/>
      <c r="Y156" s="1031"/>
    </row>
    <row r="157" spans="1:25" x14ac:dyDescent="0.45">
      <c r="A157" s="993" t="s">
        <v>6</v>
      </c>
      <c r="B157" s="433" t="s">
        <v>69</v>
      </c>
      <c r="C157" s="516" t="s">
        <v>50</v>
      </c>
      <c r="D157" s="555"/>
      <c r="E157" s="435"/>
      <c r="F157" s="589" t="s">
        <v>162</v>
      </c>
      <c r="G157" s="437"/>
      <c r="H157" s="781" t="s">
        <v>146</v>
      </c>
      <c r="I157" s="748"/>
      <c r="J157" s="798" t="s">
        <v>401</v>
      </c>
      <c r="K157" s="1121" t="s">
        <v>398</v>
      </c>
      <c r="L157" s="1076"/>
      <c r="M157" s="643"/>
      <c r="N157" s="870"/>
      <c r="O157" s="643"/>
      <c r="P157" s="870"/>
      <c r="Q157" s="643"/>
      <c r="R157" s="870"/>
      <c r="S157" s="643"/>
      <c r="T157" s="870"/>
      <c r="U157" s="643"/>
      <c r="V157" s="870"/>
      <c r="W157" s="643"/>
      <c r="X157" s="642"/>
      <c r="Y157" s="1077"/>
    </row>
    <row r="158" spans="1:25" ht="28.5" x14ac:dyDescent="0.45">
      <c r="A158" s="991" t="s">
        <v>6</v>
      </c>
      <c r="B158" s="136" t="s">
        <v>69</v>
      </c>
      <c r="C158" s="513" t="s">
        <v>50</v>
      </c>
      <c r="D158" s="533"/>
      <c r="E158" s="125"/>
      <c r="F158" s="567"/>
      <c r="G158" s="127" t="s">
        <v>534</v>
      </c>
      <c r="H158" s="758" t="s">
        <v>146</v>
      </c>
      <c r="I158" s="725"/>
      <c r="J158" s="132"/>
      <c r="K158" s="1099"/>
      <c r="L158" s="1030"/>
      <c r="M158" s="824"/>
      <c r="N158" s="847"/>
      <c r="O158" s="824"/>
      <c r="P158" s="847"/>
      <c r="Q158" s="824"/>
      <c r="R158" s="847"/>
      <c r="S158" s="824"/>
      <c r="T158" s="847"/>
      <c r="U158" s="824"/>
      <c r="V158" s="847"/>
      <c r="W158" s="824"/>
      <c r="X158" s="803"/>
      <c r="Y158" s="1031"/>
    </row>
    <row r="159" spans="1:25" s="56" customFormat="1" x14ac:dyDescent="0.45">
      <c r="A159" s="997" t="s">
        <v>130</v>
      </c>
      <c r="B159" s="281"/>
      <c r="C159" s="518"/>
      <c r="D159" s="557" t="s">
        <v>125</v>
      </c>
      <c r="E159" s="284"/>
      <c r="F159" s="591"/>
      <c r="G159" s="286"/>
      <c r="H159" s="783"/>
      <c r="I159" s="750"/>
      <c r="J159" s="289"/>
      <c r="K159" s="1123"/>
      <c r="L159" s="1080"/>
      <c r="M159" s="840"/>
      <c r="N159" s="872"/>
      <c r="O159" s="840"/>
      <c r="P159" s="872"/>
      <c r="Q159" s="840"/>
      <c r="R159" s="872"/>
      <c r="S159" s="840"/>
      <c r="T159" s="872"/>
      <c r="U159" s="840"/>
      <c r="V159" s="872"/>
      <c r="W159" s="840"/>
      <c r="X159" s="819"/>
      <c r="Y159" s="1081"/>
    </row>
    <row r="160" spans="1:25" s="56" customFormat="1" x14ac:dyDescent="0.45">
      <c r="A160" s="999" t="s">
        <v>130</v>
      </c>
      <c r="B160" s="39" t="s">
        <v>70</v>
      </c>
      <c r="C160" s="519"/>
      <c r="D160" s="558"/>
      <c r="E160" s="80" t="s">
        <v>119</v>
      </c>
      <c r="F160" s="592"/>
      <c r="G160" s="42"/>
      <c r="H160" s="784"/>
      <c r="I160" s="751"/>
      <c r="J160" s="121"/>
      <c r="K160" s="1124"/>
      <c r="L160" s="1082"/>
      <c r="M160" s="841"/>
      <c r="N160" s="873"/>
      <c r="O160" s="841"/>
      <c r="P160" s="873"/>
      <c r="Q160" s="841"/>
      <c r="R160" s="873"/>
      <c r="S160" s="841"/>
      <c r="T160" s="873"/>
      <c r="U160" s="841"/>
      <c r="V160" s="873"/>
      <c r="W160" s="841"/>
      <c r="X160" s="820"/>
      <c r="Y160" s="1083"/>
    </row>
    <row r="161" spans="1:25" ht="42.75" x14ac:dyDescent="0.45">
      <c r="A161" s="1001" t="s">
        <v>130</v>
      </c>
      <c r="B161" s="447" t="s">
        <v>70</v>
      </c>
      <c r="C161" s="520" t="s">
        <v>51</v>
      </c>
      <c r="D161" s="559"/>
      <c r="E161" s="449"/>
      <c r="F161" s="593" t="s">
        <v>114</v>
      </c>
      <c r="G161" s="451"/>
      <c r="H161" s="785" t="s">
        <v>145</v>
      </c>
      <c r="I161" s="752">
        <v>2022</v>
      </c>
      <c r="J161" s="799" t="s">
        <v>433</v>
      </c>
      <c r="K161" s="1125" t="s">
        <v>434</v>
      </c>
      <c r="L161" s="1084"/>
      <c r="M161" s="645"/>
      <c r="N161" s="874"/>
      <c r="O161" s="645"/>
      <c r="P161" s="874"/>
      <c r="Q161" s="645"/>
      <c r="R161" s="874"/>
      <c r="S161" s="645"/>
      <c r="T161" s="874"/>
      <c r="U161" s="645"/>
      <c r="V161" s="874"/>
      <c r="W161" s="645"/>
      <c r="X161" s="644"/>
      <c r="Y161" s="1085"/>
    </row>
    <row r="162" spans="1:25" ht="28.5" x14ac:dyDescent="0.45">
      <c r="A162" s="1003" t="s">
        <v>130</v>
      </c>
      <c r="B162" s="137" t="s">
        <v>70</v>
      </c>
      <c r="C162" s="522" t="s">
        <v>51</v>
      </c>
      <c r="D162" s="533"/>
      <c r="E162" s="125"/>
      <c r="F162" s="567"/>
      <c r="G162" s="127" t="s">
        <v>535</v>
      </c>
      <c r="H162" s="758" t="s">
        <v>145</v>
      </c>
      <c r="I162" s="725">
        <v>2022</v>
      </c>
      <c r="J162" s="132"/>
      <c r="K162" s="1099"/>
      <c r="L162" s="1030"/>
      <c r="M162" s="824"/>
      <c r="N162" s="847"/>
      <c r="O162" s="824"/>
      <c r="P162" s="847"/>
      <c r="Q162" s="824"/>
      <c r="R162" s="847"/>
      <c r="S162" s="824"/>
      <c r="T162" s="847"/>
      <c r="U162" s="824"/>
      <c r="V162" s="847"/>
      <c r="W162" s="824"/>
      <c r="X162" s="803"/>
      <c r="Y162" s="1031"/>
    </row>
    <row r="163" spans="1:25" ht="28.5" x14ac:dyDescent="0.45">
      <c r="A163" s="1004" t="s">
        <v>130</v>
      </c>
      <c r="B163" s="63" t="s">
        <v>70</v>
      </c>
      <c r="C163" s="524" t="s">
        <v>51</v>
      </c>
      <c r="D163" s="534"/>
      <c r="E163" s="72"/>
      <c r="F163" s="568"/>
      <c r="G163" s="44" t="s">
        <v>536</v>
      </c>
      <c r="H163" s="759" t="s">
        <v>145</v>
      </c>
      <c r="I163" s="726">
        <v>2022</v>
      </c>
      <c r="J163" s="111"/>
      <c r="K163" s="1100"/>
      <c r="L163" s="1032"/>
      <c r="M163" s="825"/>
      <c r="N163" s="848"/>
      <c r="O163" s="825"/>
      <c r="P163" s="848"/>
      <c r="Q163" s="825"/>
      <c r="R163" s="848"/>
      <c r="S163" s="825"/>
      <c r="T163" s="848"/>
      <c r="U163" s="825"/>
      <c r="V163" s="848"/>
      <c r="W163" s="825"/>
      <c r="X163" s="804"/>
      <c r="Y163" s="1033"/>
    </row>
    <row r="164" spans="1:25" ht="28.5" x14ac:dyDescent="0.45">
      <c r="A164" s="1004" t="s">
        <v>130</v>
      </c>
      <c r="B164" s="63" t="s">
        <v>70</v>
      </c>
      <c r="C164" s="524" t="s">
        <v>51</v>
      </c>
      <c r="D164" s="534"/>
      <c r="E164" s="72"/>
      <c r="F164" s="568"/>
      <c r="G164" s="44" t="s">
        <v>537</v>
      </c>
      <c r="H164" s="759" t="s">
        <v>145</v>
      </c>
      <c r="I164" s="726">
        <v>2023</v>
      </c>
      <c r="J164" s="111"/>
      <c r="K164" s="1100"/>
      <c r="L164" s="1032"/>
      <c r="M164" s="825"/>
      <c r="N164" s="848"/>
      <c r="O164" s="825"/>
      <c r="P164" s="848"/>
      <c r="Q164" s="825"/>
      <c r="R164" s="848"/>
      <c r="S164" s="825"/>
      <c r="T164" s="848"/>
      <c r="U164" s="825"/>
      <c r="V164" s="848"/>
      <c r="W164" s="825"/>
      <c r="X164" s="804"/>
      <c r="Y164" s="1033"/>
    </row>
    <row r="165" spans="1:25" s="56" customFormat="1" x14ac:dyDescent="0.45">
      <c r="A165" s="1005" t="s">
        <v>130</v>
      </c>
      <c r="B165" s="295" t="s">
        <v>71</v>
      </c>
      <c r="C165" s="525"/>
      <c r="D165" s="560"/>
      <c r="E165" s="298" t="s">
        <v>120</v>
      </c>
      <c r="F165" s="594"/>
      <c r="G165" s="300"/>
      <c r="H165" s="786"/>
      <c r="I165" s="753"/>
      <c r="J165" s="303"/>
      <c r="K165" s="1126"/>
      <c r="L165" s="1086"/>
      <c r="M165" s="842"/>
      <c r="N165" s="875"/>
      <c r="O165" s="842"/>
      <c r="P165" s="875"/>
      <c r="Q165" s="842"/>
      <c r="R165" s="875"/>
      <c r="S165" s="842"/>
      <c r="T165" s="875"/>
      <c r="U165" s="842"/>
      <c r="V165" s="875"/>
      <c r="W165" s="842"/>
      <c r="X165" s="821"/>
      <c r="Y165" s="1087"/>
    </row>
    <row r="166" spans="1:25" ht="28.5" x14ac:dyDescent="0.45">
      <c r="A166" s="1001" t="s">
        <v>130</v>
      </c>
      <c r="B166" s="447" t="s">
        <v>71</v>
      </c>
      <c r="C166" s="520" t="s">
        <v>52</v>
      </c>
      <c r="D166" s="559"/>
      <c r="E166" s="449"/>
      <c r="F166" s="593" t="s">
        <v>115</v>
      </c>
      <c r="G166" s="451"/>
      <c r="H166" s="785" t="s">
        <v>145</v>
      </c>
      <c r="I166" s="752">
        <v>2022</v>
      </c>
      <c r="J166" s="799" t="s">
        <v>435</v>
      </c>
      <c r="K166" s="1125" t="s">
        <v>436</v>
      </c>
      <c r="L166" s="1084"/>
      <c r="M166" s="645"/>
      <c r="N166" s="874"/>
      <c r="O166" s="645"/>
      <c r="P166" s="874"/>
      <c r="Q166" s="645"/>
      <c r="R166" s="874"/>
      <c r="S166" s="645"/>
      <c r="T166" s="874"/>
      <c r="U166" s="645"/>
      <c r="V166" s="874"/>
      <c r="W166" s="645"/>
      <c r="X166" s="644"/>
      <c r="Y166" s="1085"/>
    </row>
    <row r="167" spans="1:25" ht="28.5" x14ac:dyDescent="0.45">
      <c r="A167" s="1003" t="s">
        <v>130</v>
      </c>
      <c r="B167" s="137" t="s">
        <v>71</v>
      </c>
      <c r="C167" s="522" t="s">
        <v>52</v>
      </c>
      <c r="D167" s="533"/>
      <c r="E167" s="125"/>
      <c r="F167" s="567"/>
      <c r="G167" s="127" t="s">
        <v>538</v>
      </c>
      <c r="H167" s="758" t="s">
        <v>145</v>
      </c>
      <c r="I167" s="725">
        <v>2022</v>
      </c>
      <c r="J167" s="132"/>
      <c r="K167" s="1099"/>
      <c r="L167" s="1030"/>
      <c r="M167" s="824"/>
      <c r="N167" s="847"/>
      <c r="O167" s="824"/>
      <c r="P167" s="847"/>
      <c r="Q167" s="824"/>
      <c r="R167" s="847"/>
      <c r="S167" s="824"/>
      <c r="T167" s="847"/>
      <c r="U167" s="824"/>
      <c r="V167" s="847"/>
      <c r="W167" s="824"/>
      <c r="X167" s="803"/>
      <c r="Y167" s="1031"/>
    </row>
    <row r="168" spans="1:25" x14ac:dyDescent="0.45">
      <c r="A168" s="1004" t="s">
        <v>130</v>
      </c>
      <c r="B168" s="63" t="s">
        <v>71</v>
      </c>
      <c r="C168" s="524" t="s">
        <v>52</v>
      </c>
      <c r="D168" s="534"/>
      <c r="E168" s="72"/>
      <c r="F168" s="568"/>
      <c r="G168" s="44" t="s">
        <v>539</v>
      </c>
      <c r="H168" s="759" t="s">
        <v>145</v>
      </c>
      <c r="I168" s="726">
        <v>2022</v>
      </c>
      <c r="J168" s="111"/>
      <c r="K168" s="1100"/>
      <c r="L168" s="1032"/>
      <c r="M168" s="825"/>
      <c r="N168" s="848"/>
      <c r="O168" s="825"/>
      <c r="P168" s="848"/>
      <c r="Q168" s="825"/>
      <c r="R168" s="848"/>
      <c r="S168" s="825"/>
      <c r="T168" s="848"/>
      <c r="U168" s="825"/>
      <c r="V168" s="848"/>
      <c r="W168" s="825"/>
      <c r="X168" s="804"/>
      <c r="Y168" s="1033"/>
    </row>
    <row r="169" spans="1:25" x14ac:dyDescent="0.45">
      <c r="A169" s="1004" t="s">
        <v>130</v>
      </c>
      <c r="B169" s="63" t="s">
        <v>71</v>
      </c>
      <c r="C169" s="524" t="s">
        <v>52</v>
      </c>
      <c r="D169" s="534"/>
      <c r="E169" s="72"/>
      <c r="F169" s="568"/>
      <c r="G169" s="44" t="s">
        <v>540</v>
      </c>
      <c r="H169" s="759" t="s">
        <v>145</v>
      </c>
      <c r="I169" s="726">
        <v>2022</v>
      </c>
      <c r="J169" s="111"/>
      <c r="K169" s="1100"/>
      <c r="L169" s="1032"/>
      <c r="M169" s="825"/>
      <c r="N169" s="848"/>
      <c r="O169" s="825"/>
      <c r="P169" s="848"/>
      <c r="Q169" s="825"/>
      <c r="R169" s="848"/>
      <c r="S169" s="825"/>
      <c r="T169" s="848"/>
      <c r="U169" s="825"/>
      <c r="V169" s="848"/>
      <c r="W169" s="825"/>
      <c r="X169" s="804"/>
      <c r="Y169" s="1033"/>
    </row>
    <row r="170" spans="1:25" ht="28.5" x14ac:dyDescent="0.45">
      <c r="A170" s="1004" t="s">
        <v>130</v>
      </c>
      <c r="B170" s="63" t="s">
        <v>71</v>
      </c>
      <c r="C170" s="524" t="s">
        <v>52</v>
      </c>
      <c r="D170" s="534"/>
      <c r="E170" s="72"/>
      <c r="F170" s="568"/>
      <c r="G170" s="44" t="s">
        <v>541</v>
      </c>
      <c r="H170" s="759" t="s">
        <v>145</v>
      </c>
      <c r="I170" s="726">
        <v>2022</v>
      </c>
      <c r="J170" s="111"/>
      <c r="K170" s="1100"/>
      <c r="L170" s="1032"/>
      <c r="M170" s="825"/>
      <c r="N170" s="848"/>
      <c r="O170" s="825"/>
      <c r="P170" s="848"/>
      <c r="Q170" s="825"/>
      <c r="R170" s="848"/>
      <c r="S170" s="825"/>
      <c r="T170" s="848"/>
      <c r="U170" s="825"/>
      <c r="V170" s="848"/>
      <c r="W170" s="825"/>
      <c r="X170" s="804"/>
      <c r="Y170" s="1033"/>
    </row>
    <row r="171" spans="1:25" ht="57" x14ac:dyDescent="0.45">
      <c r="A171" s="1007" t="s">
        <v>130</v>
      </c>
      <c r="B171" s="460" t="s">
        <v>71</v>
      </c>
      <c r="C171" s="526" t="s">
        <v>53</v>
      </c>
      <c r="D171" s="561"/>
      <c r="E171" s="462"/>
      <c r="F171" s="595" t="s">
        <v>116</v>
      </c>
      <c r="G171" s="464"/>
      <c r="H171" s="787" t="s">
        <v>145</v>
      </c>
      <c r="I171" s="754">
        <v>2022</v>
      </c>
      <c r="J171" s="800" t="s">
        <v>401</v>
      </c>
      <c r="K171" s="1127" t="s">
        <v>437</v>
      </c>
      <c r="L171" s="1088"/>
      <c r="M171" s="647"/>
      <c r="N171" s="876"/>
      <c r="O171" s="647"/>
      <c r="P171" s="876"/>
      <c r="Q171" s="647"/>
      <c r="R171" s="876"/>
      <c r="S171" s="647"/>
      <c r="T171" s="876"/>
      <c r="U171" s="647"/>
      <c r="V171" s="876"/>
      <c r="W171" s="647"/>
      <c r="X171" s="646"/>
      <c r="Y171" s="1089"/>
    </row>
    <row r="172" spans="1:25" x14ac:dyDescent="0.45">
      <c r="A172" s="1003" t="s">
        <v>130</v>
      </c>
      <c r="B172" s="137" t="s">
        <v>71</v>
      </c>
      <c r="C172" s="522" t="s">
        <v>53</v>
      </c>
      <c r="D172" s="533"/>
      <c r="E172" s="125"/>
      <c r="F172" s="567"/>
      <c r="G172" s="127" t="s">
        <v>542</v>
      </c>
      <c r="H172" s="758" t="s">
        <v>145</v>
      </c>
      <c r="I172" s="725">
        <v>2022</v>
      </c>
      <c r="J172" s="132"/>
      <c r="K172" s="1099"/>
      <c r="L172" s="1030"/>
      <c r="M172" s="824"/>
      <c r="N172" s="847"/>
      <c r="O172" s="824"/>
      <c r="P172" s="847"/>
      <c r="Q172" s="824"/>
      <c r="R172" s="847"/>
      <c r="S172" s="824"/>
      <c r="T172" s="847"/>
      <c r="U172" s="824"/>
      <c r="V172" s="847"/>
      <c r="W172" s="824"/>
      <c r="X172" s="803"/>
      <c r="Y172" s="1031"/>
    </row>
    <row r="173" spans="1:25" x14ac:dyDescent="0.45">
      <c r="A173" s="1004" t="s">
        <v>130</v>
      </c>
      <c r="B173" s="63" t="s">
        <v>71</v>
      </c>
      <c r="C173" s="524" t="s">
        <v>53</v>
      </c>
      <c r="D173" s="534"/>
      <c r="E173" s="72"/>
      <c r="F173" s="568"/>
      <c r="G173" s="44" t="s">
        <v>484</v>
      </c>
      <c r="H173" s="759" t="s">
        <v>145</v>
      </c>
      <c r="I173" s="726">
        <v>2022</v>
      </c>
      <c r="J173" s="111"/>
      <c r="K173" s="1100"/>
      <c r="L173" s="1032"/>
      <c r="M173" s="825"/>
      <c r="N173" s="848"/>
      <c r="O173" s="825"/>
      <c r="P173" s="848"/>
      <c r="Q173" s="825"/>
      <c r="R173" s="848"/>
      <c r="S173" s="825"/>
      <c r="T173" s="848"/>
      <c r="U173" s="825"/>
      <c r="V173" s="848"/>
      <c r="W173" s="825"/>
      <c r="X173" s="804"/>
      <c r="Y173" s="1033"/>
    </row>
    <row r="174" spans="1:25" x14ac:dyDescent="0.45">
      <c r="A174" s="1004" t="s">
        <v>130</v>
      </c>
      <c r="B174" s="63" t="s">
        <v>71</v>
      </c>
      <c r="C174" s="524" t="s">
        <v>53</v>
      </c>
      <c r="D174" s="534"/>
      <c r="E174" s="72"/>
      <c r="F174" s="568"/>
      <c r="G174" s="44" t="s">
        <v>543</v>
      </c>
      <c r="H174" s="759" t="s">
        <v>145</v>
      </c>
      <c r="I174" s="726">
        <v>2023</v>
      </c>
      <c r="J174" s="111"/>
      <c r="K174" s="1100"/>
      <c r="L174" s="1032"/>
      <c r="M174" s="825"/>
      <c r="N174" s="848"/>
      <c r="O174" s="825"/>
      <c r="P174" s="848"/>
      <c r="Q174" s="825"/>
      <c r="R174" s="848"/>
      <c r="S174" s="825"/>
      <c r="T174" s="848"/>
      <c r="U174" s="825"/>
      <c r="V174" s="848"/>
      <c r="W174" s="825"/>
      <c r="X174" s="804"/>
      <c r="Y174" s="1033"/>
    </row>
    <row r="175" spans="1:25" x14ac:dyDescent="0.45">
      <c r="A175" s="1007" t="s">
        <v>130</v>
      </c>
      <c r="B175" s="460" t="s">
        <v>71</v>
      </c>
      <c r="C175" s="526" t="s">
        <v>54</v>
      </c>
      <c r="D175" s="561"/>
      <c r="E175" s="462"/>
      <c r="F175" s="595" t="s">
        <v>117</v>
      </c>
      <c r="G175" s="464"/>
      <c r="H175" s="787" t="s">
        <v>145</v>
      </c>
      <c r="I175" s="754">
        <v>2022</v>
      </c>
      <c r="J175" s="800" t="s">
        <v>401</v>
      </c>
      <c r="K175" s="1127"/>
      <c r="L175" s="1088"/>
      <c r="M175" s="647"/>
      <c r="N175" s="876"/>
      <c r="O175" s="647"/>
      <c r="P175" s="876"/>
      <c r="Q175" s="647"/>
      <c r="R175" s="876"/>
      <c r="S175" s="647"/>
      <c r="T175" s="876"/>
      <c r="U175" s="647"/>
      <c r="V175" s="876"/>
      <c r="W175" s="647"/>
      <c r="X175" s="646"/>
      <c r="Y175" s="1089"/>
    </row>
    <row r="176" spans="1:25" x14ac:dyDescent="0.45">
      <c r="A176" s="1003" t="s">
        <v>130</v>
      </c>
      <c r="B176" s="137" t="s">
        <v>71</v>
      </c>
      <c r="C176" s="522" t="s">
        <v>54</v>
      </c>
      <c r="D176" s="533"/>
      <c r="E176" s="125"/>
      <c r="F176" s="567"/>
      <c r="G176" s="127" t="s">
        <v>544</v>
      </c>
      <c r="H176" s="758" t="s">
        <v>145</v>
      </c>
      <c r="I176" s="725">
        <v>2022</v>
      </c>
      <c r="J176" s="132"/>
      <c r="K176" s="1099"/>
      <c r="L176" s="1030"/>
      <c r="M176" s="824"/>
      <c r="N176" s="847"/>
      <c r="O176" s="824"/>
      <c r="P176" s="847"/>
      <c r="Q176" s="824"/>
      <c r="R176" s="847"/>
      <c r="S176" s="824"/>
      <c r="T176" s="847"/>
      <c r="U176" s="824"/>
      <c r="V176" s="847"/>
      <c r="W176" s="824"/>
      <c r="X176" s="803"/>
      <c r="Y176" s="1031"/>
    </row>
    <row r="177" spans="1:25" ht="28.5" x14ac:dyDescent="0.45">
      <c r="A177" s="1004" t="s">
        <v>130</v>
      </c>
      <c r="B177" s="63" t="s">
        <v>71</v>
      </c>
      <c r="C177" s="524" t="s">
        <v>54</v>
      </c>
      <c r="D177" s="534"/>
      <c r="E177" s="72"/>
      <c r="F177" s="568"/>
      <c r="G177" s="44" t="s">
        <v>140</v>
      </c>
      <c r="H177" s="759" t="s">
        <v>145</v>
      </c>
      <c r="I177" s="726">
        <v>2022</v>
      </c>
      <c r="J177" s="111"/>
      <c r="K177" s="1100"/>
      <c r="L177" s="1032"/>
      <c r="M177" s="825"/>
      <c r="N177" s="848"/>
      <c r="O177" s="825"/>
      <c r="P177" s="848"/>
      <c r="Q177" s="825"/>
      <c r="R177" s="848"/>
      <c r="S177" s="825"/>
      <c r="T177" s="848"/>
      <c r="U177" s="825"/>
      <c r="V177" s="848"/>
      <c r="W177" s="825"/>
      <c r="X177" s="804"/>
      <c r="Y177" s="1033"/>
    </row>
    <row r="178" spans="1:25" x14ac:dyDescent="0.45">
      <c r="A178" s="1004" t="s">
        <v>130</v>
      </c>
      <c r="B178" s="63" t="s">
        <v>71</v>
      </c>
      <c r="C178" s="524" t="s">
        <v>54</v>
      </c>
      <c r="D178" s="534"/>
      <c r="E178" s="72"/>
      <c r="F178" s="568"/>
      <c r="G178" s="44" t="s">
        <v>545</v>
      </c>
      <c r="H178" s="759" t="s">
        <v>145</v>
      </c>
      <c r="I178" s="726">
        <v>2022</v>
      </c>
      <c r="J178" s="111"/>
      <c r="K178" s="1100"/>
      <c r="L178" s="1032"/>
      <c r="M178" s="825"/>
      <c r="N178" s="848"/>
      <c r="O178" s="825"/>
      <c r="P178" s="848"/>
      <c r="Q178" s="825"/>
      <c r="R178" s="848"/>
      <c r="S178" s="825"/>
      <c r="T178" s="848"/>
      <c r="U178" s="825"/>
      <c r="V178" s="848"/>
      <c r="W178" s="825"/>
      <c r="X178" s="804"/>
      <c r="Y178" s="1033"/>
    </row>
    <row r="179" spans="1:25" x14ac:dyDescent="0.45">
      <c r="A179" s="1007" t="s">
        <v>130</v>
      </c>
      <c r="B179" s="460" t="s">
        <v>71</v>
      </c>
      <c r="C179" s="526" t="s">
        <v>55</v>
      </c>
      <c r="D179" s="561"/>
      <c r="E179" s="462"/>
      <c r="F179" s="595" t="s">
        <v>118</v>
      </c>
      <c r="G179" s="464"/>
      <c r="H179" s="787" t="s">
        <v>145</v>
      </c>
      <c r="I179" s="754">
        <v>2023</v>
      </c>
      <c r="J179" s="800" t="s">
        <v>438</v>
      </c>
      <c r="K179" s="1127"/>
      <c r="L179" s="1088"/>
      <c r="M179" s="647"/>
      <c r="N179" s="876"/>
      <c r="O179" s="647"/>
      <c r="P179" s="876"/>
      <c r="Q179" s="647"/>
      <c r="R179" s="876"/>
      <c r="S179" s="647"/>
      <c r="T179" s="876"/>
      <c r="U179" s="647"/>
      <c r="V179" s="876"/>
      <c r="W179" s="647"/>
      <c r="X179" s="646"/>
      <c r="Y179" s="1089"/>
    </row>
    <row r="180" spans="1:25" ht="28.9" thickBot="1" x14ac:dyDescent="0.5">
      <c r="A180" s="1009" t="s">
        <v>130</v>
      </c>
      <c r="B180" s="1010" t="s">
        <v>71</v>
      </c>
      <c r="C180" s="1011" t="s">
        <v>55</v>
      </c>
      <c r="D180" s="1012"/>
      <c r="E180" s="1013"/>
      <c r="F180" s="1014"/>
      <c r="G180" s="1015" t="s">
        <v>546</v>
      </c>
      <c r="H180" s="1128" t="s">
        <v>145</v>
      </c>
      <c r="I180" s="1129">
        <v>2023</v>
      </c>
      <c r="J180" s="1130"/>
      <c r="K180" s="1131"/>
      <c r="L180" s="1090"/>
      <c r="M180" s="1091"/>
      <c r="N180" s="1092"/>
      <c r="O180" s="1091"/>
      <c r="P180" s="1092"/>
      <c r="Q180" s="1091"/>
      <c r="R180" s="1092"/>
      <c r="S180" s="1091"/>
      <c r="T180" s="1092"/>
      <c r="U180" s="1091"/>
      <c r="V180" s="1092"/>
      <c r="W180" s="1091"/>
      <c r="X180" s="1093"/>
      <c r="Y180" s="1094"/>
    </row>
  </sheetData>
  <phoneticPr fontId="2"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9A57D-BAEA-4F10-9397-5FD390D51EA7}">
  <sheetPr>
    <tabColor theme="5" tint="0.59999389629810485"/>
  </sheetPr>
  <dimension ref="A1:X156"/>
  <sheetViews>
    <sheetView topLeftCell="C1" zoomScale="58" zoomScaleNormal="58" workbookViewId="0">
      <pane ySplit="1" topLeftCell="A2" activePane="bottomLeft" state="frozen"/>
      <selection activeCell="D2" sqref="D2"/>
      <selection pane="bottomLeft" activeCell="D2" sqref="D2"/>
    </sheetView>
  </sheetViews>
  <sheetFormatPr baseColWidth="10" defaultRowHeight="23.25" x14ac:dyDescent="0.45"/>
  <cols>
    <col min="1" max="1" width="7.73046875" style="8" customWidth="1"/>
    <col min="2" max="2" width="7.33203125" style="73" customWidth="1"/>
    <col min="3" max="3" width="11.19921875" style="5" customWidth="1"/>
    <col min="4" max="4" width="13.73046875" style="563" customWidth="1"/>
    <col min="5" max="5" width="7.19921875" style="73" customWidth="1"/>
    <col min="6" max="6" width="21.53125" style="597" customWidth="1"/>
    <col min="7" max="7" width="34.33203125" style="2" customWidth="1"/>
    <col min="8" max="8" width="34.6640625" style="2" customWidth="1"/>
    <col min="9" max="9" width="21" style="2" customWidth="1"/>
    <col min="10" max="15" width="21.6640625" style="2" customWidth="1"/>
    <col min="16" max="16" width="10.6640625" style="58" customWidth="1"/>
    <col min="17" max="16384" width="10.6640625" style="58"/>
  </cols>
  <sheetData>
    <row r="1" spans="1:24" s="86" customFormat="1" ht="38.65" customHeight="1" x14ac:dyDescent="0.45">
      <c r="A1" s="104" t="s">
        <v>151</v>
      </c>
      <c r="B1" s="105" t="s">
        <v>149</v>
      </c>
      <c r="C1" s="106" t="s">
        <v>150</v>
      </c>
      <c r="D1" s="105" t="s">
        <v>0</v>
      </c>
      <c r="E1" s="105" t="s">
        <v>132</v>
      </c>
      <c r="F1" s="105" t="s">
        <v>1</v>
      </c>
      <c r="G1" s="105" t="s">
        <v>154</v>
      </c>
      <c r="H1" s="105" t="s">
        <v>155</v>
      </c>
      <c r="I1" s="1018" t="s">
        <v>705</v>
      </c>
      <c r="J1" s="1019" t="s">
        <v>699</v>
      </c>
      <c r="K1" s="1019" t="s">
        <v>700</v>
      </c>
      <c r="L1" s="1019" t="s">
        <v>701</v>
      </c>
      <c r="M1" s="1019" t="s">
        <v>702</v>
      </c>
      <c r="N1" s="1019" t="s">
        <v>703</v>
      </c>
      <c r="O1" s="1020" t="s">
        <v>704</v>
      </c>
      <c r="P1" s="55"/>
      <c r="Q1" s="55"/>
      <c r="R1" s="55"/>
      <c r="S1" s="55"/>
      <c r="T1" s="55"/>
      <c r="U1" s="55"/>
      <c r="V1" s="55"/>
      <c r="W1" s="55"/>
      <c r="X1" s="55"/>
    </row>
    <row r="2" spans="1:24" s="56" customFormat="1" x14ac:dyDescent="0.45">
      <c r="A2" s="88" t="s">
        <v>126</v>
      </c>
      <c r="B2" s="9"/>
      <c r="C2" s="473"/>
      <c r="D2" s="530" t="s">
        <v>121</v>
      </c>
      <c r="E2" s="74"/>
      <c r="F2" s="564"/>
      <c r="G2" s="648"/>
      <c r="H2" s="11"/>
      <c r="I2" s="1166"/>
      <c r="J2" s="11"/>
      <c r="K2" s="11"/>
      <c r="L2" s="11"/>
      <c r="M2" s="11"/>
      <c r="N2" s="11"/>
      <c r="O2" s="1167"/>
    </row>
    <row r="3" spans="1:24" s="57" customFormat="1" x14ac:dyDescent="0.45">
      <c r="A3" s="89" t="s">
        <v>126</v>
      </c>
      <c r="B3" s="13" t="s">
        <v>56</v>
      </c>
      <c r="C3" s="474"/>
      <c r="D3" s="531"/>
      <c r="E3" s="75" t="s">
        <v>102</v>
      </c>
      <c r="F3" s="565"/>
      <c r="G3" s="649"/>
      <c r="H3" s="16"/>
      <c r="I3" s="1168"/>
      <c r="J3" s="16"/>
      <c r="K3" s="16"/>
      <c r="L3" s="16"/>
      <c r="M3" s="16"/>
      <c r="N3" s="16"/>
      <c r="O3" s="1169"/>
    </row>
    <row r="4" spans="1:24" x14ac:dyDescent="0.45">
      <c r="A4" s="307" t="s">
        <v>126</v>
      </c>
      <c r="B4" s="308" t="s">
        <v>56</v>
      </c>
      <c r="C4" s="475" t="s">
        <v>14</v>
      </c>
      <c r="D4" s="682"/>
      <c r="E4" s="683"/>
      <c r="F4" s="566" t="s">
        <v>72</v>
      </c>
      <c r="G4" s="650"/>
      <c r="H4" s="312"/>
      <c r="I4" s="1170"/>
      <c r="J4" s="312"/>
      <c r="K4" s="312"/>
      <c r="L4" s="312"/>
      <c r="M4" s="312"/>
      <c r="N4" s="312"/>
      <c r="O4" s="1171"/>
    </row>
    <row r="5" spans="1:24" ht="28.5" x14ac:dyDescent="0.45">
      <c r="A5" s="476" t="s">
        <v>126</v>
      </c>
      <c r="B5" s="149" t="s">
        <v>56</v>
      </c>
      <c r="C5" s="477" t="s">
        <v>14</v>
      </c>
      <c r="D5" s="533"/>
      <c r="E5" s="125"/>
      <c r="F5" s="567"/>
      <c r="G5" s="653" t="s">
        <v>574</v>
      </c>
      <c r="H5" s="1132" t="s">
        <v>576</v>
      </c>
      <c r="I5" s="1172"/>
      <c r="J5" s="652"/>
      <c r="K5" s="652"/>
      <c r="L5" s="652"/>
      <c r="M5" s="652"/>
      <c r="N5" s="652"/>
      <c r="O5" s="1173"/>
    </row>
    <row r="6" spans="1:24" ht="28.5" x14ac:dyDescent="0.45">
      <c r="A6" s="478" t="s">
        <v>126</v>
      </c>
      <c r="B6" s="59" t="s">
        <v>56</v>
      </c>
      <c r="C6" s="479" t="s">
        <v>14</v>
      </c>
      <c r="D6" s="534"/>
      <c r="E6" s="72"/>
      <c r="F6" s="568"/>
      <c r="G6" s="653" t="s">
        <v>575</v>
      </c>
      <c r="H6" s="1132" t="s">
        <v>577</v>
      </c>
      <c r="I6" s="1172"/>
      <c r="J6" s="652"/>
      <c r="K6" s="652"/>
      <c r="L6" s="652"/>
      <c r="M6" s="652"/>
      <c r="N6" s="652"/>
      <c r="O6" s="1173"/>
    </row>
    <row r="7" spans="1:24" x14ac:dyDescent="0.45">
      <c r="A7" s="320" t="s">
        <v>126</v>
      </c>
      <c r="B7" s="321" t="s">
        <v>56</v>
      </c>
      <c r="C7" s="480" t="s">
        <v>15</v>
      </c>
      <c r="D7" s="684"/>
      <c r="E7" s="685"/>
      <c r="F7" s="569" t="s">
        <v>73</v>
      </c>
      <c r="G7" s="654"/>
      <c r="H7" s="1133"/>
      <c r="I7" s="1174"/>
      <c r="J7" s="325"/>
      <c r="K7" s="325"/>
      <c r="L7" s="325"/>
      <c r="M7" s="325"/>
      <c r="N7" s="325"/>
      <c r="O7" s="1175"/>
    </row>
    <row r="8" spans="1:24" x14ac:dyDescent="0.45">
      <c r="A8" s="476" t="s">
        <v>126</v>
      </c>
      <c r="B8" s="149" t="s">
        <v>56</v>
      </c>
      <c r="C8" s="477" t="s">
        <v>15</v>
      </c>
      <c r="D8" s="533"/>
      <c r="E8" s="125"/>
      <c r="F8" s="567"/>
      <c r="G8" s="653" t="s">
        <v>578</v>
      </c>
      <c r="H8" s="1132" t="s">
        <v>581</v>
      </c>
      <c r="I8" s="1172"/>
      <c r="J8" s="652"/>
      <c r="K8" s="652"/>
      <c r="L8" s="652"/>
      <c r="M8" s="652"/>
      <c r="N8" s="652"/>
      <c r="O8" s="1173"/>
    </row>
    <row r="9" spans="1:24" x14ac:dyDescent="0.45">
      <c r="A9" s="478" t="s">
        <v>126</v>
      </c>
      <c r="B9" s="59" t="s">
        <v>56</v>
      </c>
      <c r="C9" s="479" t="s">
        <v>15</v>
      </c>
      <c r="D9" s="534"/>
      <c r="E9" s="72"/>
      <c r="F9" s="568"/>
      <c r="G9" s="653" t="s">
        <v>579</v>
      </c>
      <c r="H9" s="1132" t="s">
        <v>582</v>
      </c>
      <c r="I9" s="1172"/>
      <c r="J9" s="652"/>
      <c r="K9" s="652"/>
      <c r="L9" s="652"/>
      <c r="M9" s="652"/>
      <c r="N9" s="652"/>
      <c r="O9" s="1173"/>
    </row>
    <row r="10" spans="1:24" x14ac:dyDescent="0.45">
      <c r="A10" s="478" t="s">
        <v>126</v>
      </c>
      <c r="B10" s="59" t="s">
        <v>56</v>
      </c>
      <c r="C10" s="479" t="s">
        <v>15</v>
      </c>
      <c r="D10" s="534"/>
      <c r="E10" s="72"/>
      <c r="F10" s="568"/>
      <c r="G10" s="653" t="s">
        <v>580</v>
      </c>
      <c r="H10" s="1132" t="s">
        <v>582</v>
      </c>
      <c r="I10" s="1172"/>
      <c r="J10" s="652"/>
      <c r="K10" s="652"/>
      <c r="L10" s="652"/>
      <c r="M10" s="652"/>
      <c r="N10" s="652"/>
      <c r="O10" s="1173"/>
    </row>
    <row r="11" spans="1:24" x14ac:dyDescent="0.45">
      <c r="A11" s="320" t="s">
        <v>126</v>
      </c>
      <c r="B11" s="321" t="s">
        <v>56</v>
      </c>
      <c r="C11" s="480" t="s">
        <v>16</v>
      </c>
      <c r="D11" s="684"/>
      <c r="E11" s="685"/>
      <c r="F11" s="569" t="s">
        <v>74</v>
      </c>
      <c r="G11" s="654"/>
      <c r="H11" s="1133"/>
      <c r="I11" s="1174"/>
      <c r="J11" s="325"/>
      <c r="K11" s="325"/>
      <c r="L11" s="325"/>
      <c r="M11" s="325"/>
      <c r="N11" s="325"/>
      <c r="O11" s="1175"/>
    </row>
    <row r="12" spans="1:24" ht="28.5" customHeight="1" x14ac:dyDescent="0.45">
      <c r="A12" s="476" t="s">
        <v>126</v>
      </c>
      <c r="B12" s="149" t="s">
        <v>56</v>
      </c>
      <c r="C12" s="477" t="s">
        <v>16</v>
      </c>
      <c r="D12" s="533"/>
      <c r="E12" s="125"/>
      <c r="F12" s="567"/>
      <c r="G12" s="653" t="s">
        <v>583</v>
      </c>
      <c r="H12" s="1132" t="s">
        <v>588</v>
      </c>
      <c r="I12" s="1172"/>
      <c r="J12" s="652"/>
      <c r="K12" s="652"/>
      <c r="L12" s="652"/>
      <c r="M12" s="652"/>
      <c r="N12" s="652"/>
      <c r="O12" s="1173"/>
    </row>
    <row r="13" spans="1:24" x14ac:dyDescent="0.45">
      <c r="A13" s="478" t="s">
        <v>126</v>
      </c>
      <c r="B13" s="59" t="s">
        <v>56</v>
      </c>
      <c r="C13" s="479" t="s">
        <v>16</v>
      </c>
      <c r="D13" s="534"/>
      <c r="E13" s="72"/>
      <c r="F13" s="568"/>
      <c r="G13" s="653" t="s">
        <v>584</v>
      </c>
      <c r="H13" s="1132" t="s">
        <v>589</v>
      </c>
      <c r="I13" s="1172"/>
      <c r="J13" s="652"/>
      <c r="K13" s="652"/>
      <c r="L13" s="652"/>
      <c r="M13" s="652"/>
      <c r="N13" s="652"/>
      <c r="O13" s="1173"/>
    </row>
    <row r="14" spans="1:24" ht="28.5" x14ac:dyDescent="0.45">
      <c r="A14" s="478" t="s">
        <v>126</v>
      </c>
      <c r="B14" s="59" t="s">
        <v>56</v>
      </c>
      <c r="C14" s="479" t="s">
        <v>16</v>
      </c>
      <c r="D14" s="534"/>
      <c r="E14" s="72"/>
      <c r="F14" s="568"/>
      <c r="G14" s="653" t="s">
        <v>585</v>
      </c>
      <c r="H14" s="1132" t="s">
        <v>590</v>
      </c>
      <c r="I14" s="1172"/>
      <c r="J14" s="652"/>
      <c r="K14" s="652"/>
      <c r="L14" s="652"/>
      <c r="M14" s="652"/>
      <c r="N14" s="652"/>
      <c r="O14" s="1173"/>
    </row>
    <row r="15" spans="1:24" x14ac:dyDescent="0.45">
      <c r="A15" s="478" t="s">
        <v>126</v>
      </c>
      <c r="B15" s="59" t="s">
        <v>56</v>
      </c>
      <c r="C15" s="479" t="s">
        <v>16</v>
      </c>
      <c r="D15" s="534"/>
      <c r="E15" s="72"/>
      <c r="F15" s="568"/>
      <c r="G15" s="653" t="s">
        <v>586</v>
      </c>
      <c r="H15" s="1132" t="s">
        <v>591</v>
      </c>
      <c r="I15" s="1172"/>
      <c r="J15" s="652"/>
      <c r="K15" s="652"/>
      <c r="L15" s="652"/>
      <c r="M15" s="652"/>
      <c r="N15" s="652"/>
      <c r="O15" s="1173"/>
    </row>
    <row r="16" spans="1:24" ht="28.5" x14ac:dyDescent="0.45">
      <c r="A16" s="478" t="s">
        <v>126</v>
      </c>
      <c r="B16" s="59" t="s">
        <v>56</v>
      </c>
      <c r="C16" s="479" t="s">
        <v>16</v>
      </c>
      <c r="D16" s="534"/>
      <c r="E16" s="72"/>
      <c r="F16" s="568"/>
      <c r="G16" s="653" t="s">
        <v>587</v>
      </c>
      <c r="H16" s="1132" t="s">
        <v>592</v>
      </c>
      <c r="I16" s="1172"/>
      <c r="J16" s="652"/>
      <c r="K16" s="652"/>
      <c r="L16" s="652"/>
      <c r="M16" s="652"/>
      <c r="N16" s="652"/>
      <c r="O16" s="1173"/>
    </row>
    <row r="17" spans="1:15" x14ac:dyDescent="0.45">
      <c r="A17" s="320" t="s">
        <v>126</v>
      </c>
      <c r="B17" s="321" t="s">
        <v>56</v>
      </c>
      <c r="C17" s="480" t="s">
        <v>17</v>
      </c>
      <c r="D17" s="684"/>
      <c r="E17" s="685"/>
      <c r="F17" s="569" t="s">
        <v>163</v>
      </c>
      <c r="G17" s="654"/>
      <c r="H17" s="1133"/>
      <c r="I17" s="1174"/>
      <c r="J17" s="325"/>
      <c r="K17" s="325"/>
      <c r="L17" s="325"/>
      <c r="M17" s="325"/>
      <c r="N17" s="325"/>
      <c r="O17" s="1175"/>
    </row>
    <row r="18" spans="1:15" ht="28.5" x14ac:dyDescent="0.45">
      <c r="A18" s="476" t="s">
        <v>126</v>
      </c>
      <c r="B18" s="149" t="s">
        <v>56</v>
      </c>
      <c r="C18" s="477" t="s">
        <v>17</v>
      </c>
      <c r="D18" s="533"/>
      <c r="E18" s="125"/>
      <c r="F18" s="567"/>
      <c r="G18" s="653" t="s">
        <v>593</v>
      </c>
      <c r="H18" s="1132" t="s">
        <v>595</v>
      </c>
      <c r="I18" s="1172"/>
      <c r="J18" s="652"/>
      <c r="K18" s="652"/>
      <c r="L18" s="652"/>
      <c r="M18" s="652"/>
      <c r="N18" s="652"/>
      <c r="O18" s="1173"/>
    </row>
    <row r="19" spans="1:15" x14ac:dyDescent="0.45">
      <c r="A19" s="478" t="s">
        <v>126</v>
      </c>
      <c r="B19" s="59" t="s">
        <v>56</v>
      </c>
      <c r="C19" s="479" t="s">
        <v>17</v>
      </c>
      <c r="D19" s="534"/>
      <c r="E19" s="72"/>
      <c r="F19" s="568"/>
      <c r="G19" s="653" t="s">
        <v>594</v>
      </c>
      <c r="H19" s="1132" t="s">
        <v>596</v>
      </c>
      <c r="I19" s="1172"/>
      <c r="J19" s="652"/>
      <c r="K19" s="652"/>
      <c r="L19" s="652"/>
      <c r="M19" s="652"/>
      <c r="N19" s="652"/>
      <c r="O19" s="1173"/>
    </row>
    <row r="20" spans="1:15" x14ac:dyDescent="0.45">
      <c r="A20" s="320" t="s">
        <v>126</v>
      </c>
      <c r="B20" s="321" t="s">
        <v>56</v>
      </c>
      <c r="C20" s="480" t="s">
        <v>18</v>
      </c>
      <c r="D20" s="684"/>
      <c r="E20" s="685"/>
      <c r="F20" s="569" t="s">
        <v>75</v>
      </c>
      <c r="G20" s="654"/>
      <c r="H20" s="1133"/>
      <c r="I20" s="1174"/>
      <c r="J20" s="325"/>
      <c r="K20" s="325"/>
      <c r="L20" s="325"/>
      <c r="M20" s="325"/>
      <c r="N20" s="325"/>
      <c r="O20" s="1175"/>
    </row>
    <row r="21" spans="1:15" x14ac:dyDescent="0.45">
      <c r="A21" s="476" t="s">
        <v>126</v>
      </c>
      <c r="B21" s="149" t="s">
        <v>56</v>
      </c>
      <c r="C21" s="477" t="s">
        <v>18</v>
      </c>
      <c r="D21" s="533"/>
      <c r="E21" s="125"/>
      <c r="F21" s="567"/>
      <c r="G21" s="653" t="s">
        <v>180</v>
      </c>
      <c r="H21" s="1132" t="s">
        <v>184</v>
      </c>
      <c r="I21" s="1172"/>
      <c r="J21" s="652"/>
      <c r="K21" s="652"/>
      <c r="L21" s="652"/>
      <c r="M21" s="652"/>
      <c r="N21" s="652"/>
      <c r="O21" s="1173"/>
    </row>
    <row r="22" spans="1:15" s="57" customFormat="1" x14ac:dyDescent="0.45">
      <c r="A22" s="156" t="s">
        <v>126</v>
      </c>
      <c r="B22" s="157" t="s">
        <v>57</v>
      </c>
      <c r="C22" s="481"/>
      <c r="D22" s="536"/>
      <c r="E22" s="160" t="s">
        <v>99</v>
      </c>
      <c r="F22" s="570"/>
      <c r="G22" s="655"/>
      <c r="H22" s="1134"/>
      <c r="I22" s="1176"/>
      <c r="J22" s="162"/>
      <c r="K22" s="162"/>
      <c r="L22" s="162"/>
      <c r="M22" s="162"/>
      <c r="N22" s="162"/>
      <c r="O22" s="1177"/>
    </row>
    <row r="23" spans="1:15" x14ac:dyDescent="0.45">
      <c r="A23" s="307" t="s">
        <v>126</v>
      </c>
      <c r="B23" s="308" t="s">
        <v>57</v>
      </c>
      <c r="C23" s="475" t="s">
        <v>19</v>
      </c>
      <c r="D23" s="682"/>
      <c r="E23" s="683"/>
      <c r="F23" s="566" t="s">
        <v>76</v>
      </c>
      <c r="G23" s="656"/>
      <c r="H23" s="1135"/>
      <c r="I23" s="1170"/>
      <c r="J23" s="312"/>
      <c r="K23" s="312"/>
      <c r="L23" s="312"/>
      <c r="M23" s="312"/>
      <c r="N23" s="312"/>
      <c r="O23" s="1171"/>
    </row>
    <row r="24" spans="1:15" ht="28.5" x14ac:dyDescent="0.45">
      <c r="A24" s="476" t="s">
        <v>126</v>
      </c>
      <c r="B24" s="149" t="s">
        <v>57</v>
      </c>
      <c r="C24" s="477" t="s">
        <v>19</v>
      </c>
      <c r="D24" s="533"/>
      <c r="E24" s="125"/>
      <c r="F24" s="567"/>
      <c r="G24" s="653" t="s">
        <v>597</v>
      </c>
      <c r="H24" s="1132" t="s">
        <v>599</v>
      </c>
      <c r="I24" s="1172"/>
      <c r="J24" s="652"/>
      <c r="K24" s="652"/>
      <c r="L24" s="652"/>
      <c r="M24" s="652"/>
      <c r="N24" s="652"/>
      <c r="O24" s="1173"/>
    </row>
    <row r="25" spans="1:15" x14ac:dyDescent="0.45">
      <c r="A25" s="478" t="s">
        <v>126</v>
      </c>
      <c r="B25" s="59" t="s">
        <v>57</v>
      </c>
      <c r="C25" s="479" t="s">
        <v>19</v>
      </c>
      <c r="D25" s="534"/>
      <c r="E25" s="72"/>
      <c r="F25" s="568"/>
      <c r="G25" s="653" t="s">
        <v>598</v>
      </c>
      <c r="H25" s="1136">
        <v>1</v>
      </c>
      <c r="I25" s="1172"/>
      <c r="J25" s="652"/>
      <c r="K25" s="652"/>
      <c r="L25" s="652"/>
      <c r="M25" s="652"/>
      <c r="N25" s="652"/>
      <c r="O25" s="1173"/>
    </row>
    <row r="26" spans="1:15" s="56" customFormat="1" x14ac:dyDescent="0.45">
      <c r="A26" s="170" t="s">
        <v>127</v>
      </c>
      <c r="B26" s="171"/>
      <c r="C26" s="482"/>
      <c r="D26" s="537" t="s">
        <v>122</v>
      </c>
      <c r="E26" s="174"/>
      <c r="F26" s="571"/>
      <c r="G26" s="657"/>
      <c r="H26" s="1137"/>
      <c r="I26" s="1178"/>
      <c r="J26" s="176"/>
      <c r="K26" s="176"/>
      <c r="L26" s="176"/>
      <c r="M26" s="176"/>
      <c r="N26" s="176"/>
      <c r="O26" s="1179"/>
    </row>
    <row r="27" spans="1:15" s="57" customFormat="1" x14ac:dyDescent="0.45">
      <c r="A27" s="91" t="s">
        <v>127</v>
      </c>
      <c r="B27" s="19" t="s">
        <v>58</v>
      </c>
      <c r="C27" s="483"/>
      <c r="D27" s="538"/>
      <c r="E27" s="76" t="s">
        <v>100</v>
      </c>
      <c r="F27" s="572"/>
      <c r="G27" s="658"/>
      <c r="H27" s="1138"/>
      <c r="I27" s="1180"/>
      <c r="J27" s="22"/>
      <c r="K27" s="22"/>
      <c r="L27" s="22"/>
      <c r="M27" s="22"/>
      <c r="N27" s="22"/>
      <c r="O27" s="1181"/>
    </row>
    <row r="28" spans="1:15" x14ac:dyDescent="0.45">
      <c r="A28" s="333" t="s">
        <v>127</v>
      </c>
      <c r="B28" s="334" t="s">
        <v>58</v>
      </c>
      <c r="C28" s="484" t="s">
        <v>20</v>
      </c>
      <c r="D28" s="686"/>
      <c r="E28" s="687"/>
      <c r="F28" s="573" t="s">
        <v>164</v>
      </c>
      <c r="G28" s="659"/>
      <c r="H28" s="1139"/>
      <c r="I28" s="1182"/>
      <c r="J28" s="338"/>
      <c r="K28" s="338"/>
      <c r="L28" s="338"/>
      <c r="M28" s="338"/>
      <c r="N28" s="338"/>
      <c r="O28" s="1183"/>
    </row>
    <row r="29" spans="1:15" ht="57" x14ac:dyDescent="0.45">
      <c r="A29" s="485" t="s">
        <v>127</v>
      </c>
      <c r="B29" s="150" t="s">
        <v>58</v>
      </c>
      <c r="C29" s="486" t="s">
        <v>20</v>
      </c>
      <c r="D29" s="533"/>
      <c r="E29" s="125"/>
      <c r="F29" s="567"/>
      <c r="G29" s="653" t="s">
        <v>190</v>
      </c>
      <c r="H29" s="1132" t="s">
        <v>191</v>
      </c>
      <c r="I29" s="1172"/>
      <c r="J29" s="652"/>
      <c r="K29" s="652"/>
      <c r="L29" s="652"/>
      <c r="M29" s="652"/>
      <c r="N29" s="652"/>
      <c r="O29" s="1173"/>
    </row>
    <row r="30" spans="1:15" x14ac:dyDescent="0.45">
      <c r="A30" s="346" t="s">
        <v>127</v>
      </c>
      <c r="B30" s="347" t="s">
        <v>58</v>
      </c>
      <c r="C30" s="489" t="s">
        <v>21</v>
      </c>
      <c r="D30" s="688"/>
      <c r="E30" s="689"/>
      <c r="F30" s="574" t="s">
        <v>165</v>
      </c>
      <c r="G30" s="660"/>
      <c r="H30" s="1140"/>
      <c r="I30" s="1184"/>
      <c r="J30" s="351"/>
      <c r="K30" s="351"/>
      <c r="L30" s="351"/>
      <c r="M30" s="351"/>
      <c r="N30" s="351"/>
      <c r="O30" s="1185"/>
    </row>
    <row r="31" spans="1:15" ht="28.5" x14ac:dyDescent="0.45">
      <c r="A31" s="485" t="s">
        <v>127</v>
      </c>
      <c r="B31" s="150" t="s">
        <v>58</v>
      </c>
      <c r="C31" s="486" t="s">
        <v>21</v>
      </c>
      <c r="D31" s="533"/>
      <c r="E31" s="125"/>
      <c r="F31" s="567"/>
      <c r="G31" s="653" t="s">
        <v>600</v>
      </c>
      <c r="H31" s="1132" t="s">
        <v>602</v>
      </c>
      <c r="I31" s="1172"/>
      <c r="J31" s="652"/>
      <c r="K31" s="652"/>
      <c r="L31" s="652"/>
      <c r="M31" s="652"/>
      <c r="N31" s="652"/>
      <c r="O31" s="1173"/>
    </row>
    <row r="32" spans="1:15" ht="28.5" x14ac:dyDescent="0.45">
      <c r="A32" s="487" t="s">
        <v>127</v>
      </c>
      <c r="B32" s="60" t="s">
        <v>58</v>
      </c>
      <c r="C32" s="488" t="s">
        <v>21</v>
      </c>
      <c r="D32" s="534"/>
      <c r="E32" s="72"/>
      <c r="F32" s="568"/>
      <c r="G32" s="653" t="s">
        <v>601</v>
      </c>
      <c r="H32" s="1132" t="s">
        <v>603</v>
      </c>
      <c r="I32" s="1172"/>
      <c r="J32" s="652"/>
      <c r="K32" s="652"/>
      <c r="L32" s="652"/>
      <c r="M32" s="652"/>
      <c r="N32" s="652"/>
      <c r="O32" s="1173"/>
    </row>
    <row r="33" spans="1:15" x14ac:dyDescent="0.45">
      <c r="A33" s="346" t="s">
        <v>127</v>
      </c>
      <c r="B33" s="347" t="s">
        <v>58</v>
      </c>
      <c r="C33" s="489" t="s">
        <v>22</v>
      </c>
      <c r="D33" s="688"/>
      <c r="E33" s="689"/>
      <c r="F33" s="574" t="s">
        <v>77</v>
      </c>
      <c r="G33" s="660"/>
      <c r="H33" s="1140"/>
      <c r="I33" s="1184"/>
      <c r="J33" s="351"/>
      <c r="K33" s="351"/>
      <c r="L33" s="351"/>
      <c r="M33" s="351"/>
      <c r="N33" s="351"/>
      <c r="O33" s="1185"/>
    </row>
    <row r="34" spans="1:15" ht="28.5" x14ac:dyDescent="0.45">
      <c r="A34" s="485" t="s">
        <v>127</v>
      </c>
      <c r="B34" s="150" t="s">
        <v>58</v>
      </c>
      <c r="C34" s="486" t="s">
        <v>22</v>
      </c>
      <c r="D34" s="533"/>
      <c r="E34" s="125"/>
      <c r="F34" s="567"/>
      <c r="G34" s="653" t="s">
        <v>604</v>
      </c>
      <c r="H34" s="1132" t="s">
        <v>607</v>
      </c>
      <c r="I34" s="1172"/>
      <c r="J34" s="652"/>
      <c r="K34" s="652"/>
      <c r="L34" s="652"/>
      <c r="M34" s="652"/>
      <c r="N34" s="652"/>
      <c r="O34" s="1173"/>
    </row>
    <row r="35" spans="1:15" x14ac:dyDescent="0.45">
      <c r="A35" s="487" t="s">
        <v>127</v>
      </c>
      <c r="B35" s="60" t="s">
        <v>58</v>
      </c>
      <c r="C35" s="488" t="s">
        <v>22</v>
      </c>
      <c r="D35" s="534"/>
      <c r="E35" s="72"/>
      <c r="F35" s="568"/>
      <c r="G35" s="653" t="s">
        <v>605</v>
      </c>
      <c r="H35" s="1132" t="s">
        <v>608</v>
      </c>
      <c r="I35" s="1172"/>
      <c r="J35" s="652"/>
      <c r="K35" s="652"/>
      <c r="L35" s="652"/>
      <c r="M35" s="652"/>
      <c r="N35" s="652"/>
      <c r="O35" s="1173"/>
    </row>
    <row r="36" spans="1:15" x14ac:dyDescent="0.45">
      <c r="A36" s="487" t="s">
        <v>127</v>
      </c>
      <c r="B36" s="60" t="s">
        <v>58</v>
      </c>
      <c r="C36" s="488" t="s">
        <v>22</v>
      </c>
      <c r="D36" s="534"/>
      <c r="E36" s="72"/>
      <c r="F36" s="568"/>
      <c r="G36" s="653" t="s">
        <v>606</v>
      </c>
      <c r="H36" s="1132" t="s">
        <v>608</v>
      </c>
      <c r="I36" s="1172"/>
      <c r="J36" s="652"/>
      <c r="K36" s="652"/>
      <c r="L36" s="652"/>
      <c r="M36" s="652"/>
      <c r="N36" s="652"/>
      <c r="O36" s="1173"/>
    </row>
    <row r="37" spans="1:15" s="57" customFormat="1" x14ac:dyDescent="0.45">
      <c r="A37" s="184" t="s">
        <v>127</v>
      </c>
      <c r="B37" s="185" t="s">
        <v>59</v>
      </c>
      <c r="C37" s="490"/>
      <c r="D37" s="541"/>
      <c r="E37" s="188" t="s">
        <v>101</v>
      </c>
      <c r="F37" s="575"/>
      <c r="G37" s="661"/>
      <c r="H37" s="1141"/>
      <c r="I37" s="1186"/>
      <c r="J37" s="190"/>
      <c r="K37" s="190"/>
      <c r="L37" s="190"/>
      <c r="M37" s="190"/>
      <c r="N37" s="190"/>
      <c r="O37" s="1187"/>
    </row>
    <row r="38" spans="1:15" x14ac:dyDescent="0.45">
      <c r="A38" s="333" t="s">
        <v>127</v>
      </c>
      <c r="B38" s="334" t="s">
        <v>59</v>
      </c>
      <c r="C38" s="484" t="s">
        <v>23</v>
      </c>
      <c r="D38" s="686"/>
      <c r="E38" s="687"/>
      <c r="F38" s="573" t="s">
        <v>78</v>
      </c>
      <c r="G38" s="659"/>
      <c r="H38" s="1142"/>
      <c r="I38" s="1182"/>
      <c r="J38" s="338"/>
      <c r="K38" s="338"/>
      <c r="L38" s="338"/>
      <c r="M38" s="338"/>
      <c r="N38" s="338"/>
      <c r="O38" s="1183"/>
    </row>
    <row r="39" spans="1:15" ht="42.75" customHeight="1" x14ac:dyDescent="0.45">
      <c r="A39" s="485" t="s">
        <v>127</v>
      </c>
      <c r="B39" s="150" t="s">
        <v>59</v>
      </c>
      <c r="C39" s="486" t="s">
        <v>23</v>
      </c>
      <c r="D39" s="533"/>
      <c r="E39" s="125"/>
      <c r="F39" s="567"/>
      <c r="G39" s="653" t="s">
        <v>609</v>
      </c>
      <c r="H39" s="1136">
        <v>1</v>
      </c>
      <c r="I39" s="1172"/>
      <c r="J39" s="652"/>
      <c r="K39" s="652"/>
      <c r="L39" s="652"/>
      <c r="M39" s="652"/>
      <c r="N39" s="652"/>
      <c r="O39" s="1173"/>
    </row>
    <row r="40" spans="1:15" ht="28.5" x14ac:dyDescent="0.45">
      <c r="A40" s="487" t="s">
        <v>127</v>
      </c>
      <c r="B40" s="60" t="s">
        <v>59</v>
      </c>
      <c r="C40" s="488" t="s">
        <v>23</v>
      </c>
      <c r="D40" s="534"/>
      <c r="E40" s="72"/>
      <c r="F40" s="568"/>
      <c r="G40" s="653" t="s">
        <v>610</v>
      </c>
      <c r="H40" s="1132" t="s">
        <v>608</v>
      </c>
      <c r="I40" s="1172"/>
      <c r="J40" s="652"/>
      <c r="K40" s="652"/>
      <c r="L40" s="652"/>
      <c r="M40" s="652"/>
      <c r="N40" s="652"/>
      <c r="O40" s="1173"/>
    </row>
    <row r="41" spans="1:15" x14ac:dyDescent="0.45">
      <c r="A41" s="346" t="s">
        <v>127</v>
      </c>
      <c r="B41" s="347" t="s">
        <v>59</v>
      </c>
      <c r="C41" s="489" t="s">
        <v>24</v>
      </c>
      <c r="D41" s="688"/>
      <c r="E41" s="689"/>
      <c r="F41" s="574" t="s">
        <v>79</v>
      </c>
      <c r="G41" s="660"/>
      <c r="H41" s="1140"/>
      <c r="I41" s="1184"/>
      <c r="J41" s="351"/>
      <c r="K41" s="351"/>
      <c r="L41" s="351"/>
      <c r="M41" s="351"/>
      <c r="N41" s="351"/>
      <c r="O41" s="1185"/>
    </row>
    <row r="42" spans="1:15" x14ac:dyDescent="0.45">
      <c r="A42" s="485" t="s">
        <v>127</v>
      </c>
      <c r="B42" s="150" t="s">
        <v>59</v>
      </c>
      <c r="C42" s="486" t="s">
        <v>24</v>
      </c>
      <c r="D42" s="533"/>
      <c r="E42" s="125"/>
      <c r="F42" s="567"/>
      <c r="G42" s="653" t="s">
        <v>611</v>
      </c>
      <c r="H42" s="1132" t="s">
        <v>614</v>
      </c>
      <c r="I42" s="1172"/>
      <c r="J42" s="652"/>
      <c r="K42" s="652"/>
      <c r="L42" s="652"/>
      <c r="M42" s="652"/>
      <c r="N42" s="652"/>
      <c r="O42" s="1173"/>
    </row>
    <row r="43" spans="1:15" x14ac:dyDescent="0.45">
      <c r="A43" s="487" t="s">
        <v>127</v>
      </c>
      <c r="B43" s="60" t="s">
        <v>59</v>
      </c>
      <c r="C43" s="488" t="s">
        <v>24</v>
      </c>
      <c r="D43" s="534"/>
      <c r="E43" s="72"/>
      <c r="F43" s="568"/>
      <c r="G43" s="653" t="s">
        <v>612</v>
      </c>
      <c r="H43" s="1132" t="s">
        <v>615</v>
      </c>
      <c r="I43" s="1172"/>
      <c r="J43" s="652"/>
      <c r="K43" s="652"/>
      <c r="L43" s="652"/>
      <c r="M43" s="652"/>
      <c r="N43" s="652"/>
      <c r="O43" s="1173"/>
    </row>
    <row r="44" spans="1:15" x14ac:dyDescent="0.45">
      <c r="A44" s="487" t="s">
        <v>127</v>
      </c>
      <c r="B44" s="60" t="s">
        <v>59</v>
      </c>
      <c r="C44" s="488" t="s">
        <v>24</v>
      </c>
      <c r="D44" s="534"/>
      <c r="E44" s="72"/>
      <c r="F44" s="568"/>
      <c r="G44" s="653" t="s">
        <v>613</v>
      </c>
      <c r="H44" s="1132" t="s">
        <v>616</v>
      </c>
      <c r="I44" s="1172"/>
      <c r="J44" s="652"/>
      <c r="K44" s="652"/>
      <c r="L44" s="652"/>
      <c r="M44" s="652"/>
      <c r="N44" s="652"/>
      <c r="O44" s="1173"/>
    </row>
    <row r="45" spans="1:15" x14ac:dyDescent="0.45">
      <c r="A45" s="346" t="s">
        <v>127</v>
      </c>
      <c r="B45" s="347" t="s">
        <v>59</v>
      </c>
      <c r="C45" s="489" t="s">
        <v>25</v>
      </c>
      <c r="D45" s="688"/>
      <c r="E45" s="689"/>
      <c r="F45" s="574" t="s">
        <v>80</v>
      </c>
      <c r="G45" s="660"/>
      <c r="H45" s="1140"/>
      <c r="I45" s="1184"/>
      <c r="J45" s="351"/>
      <c r="K45" s="351"/>
      <c r="L45" s="351"/>
      <c r="M45" s="351"/>
      <c r="N45" s="351"/>
      <c r="O45" s="1185"/>
    </row>
    <row r="46" spans="1:15" ht="28.5" x14ac:dyDescent="0.45">
      <c r="A46" s="485" t="s">
        <v>127</v>
      </c>
      <c r="B46" s="150" t="s">
        <v>59</v>
      </c>
      <c r="C46" s="486" t="s">
        <v>25</v>
      </c>
      <c r="D46" s="533"/>
      <c r="E46" s="125"/>
      <c r="F46" s="567"/>
      <c r="G46" s="653" t="s">
        <v>617</v>
      </c>
      <c r="H46" s="1132" t="s">
        <v>619</v>
      </c>
      <c r="I46" s="1172"/>
      <c r="J46" s="652"/>
      <c r="K46" s="652"/>
      <c r="L46" s="652"/>
      <c r="M46" s="652"/>
      <c r="N46" s="652"/>
      <c r="O46" s="1173"/>
    </row>
    <row r="47" spans="1:15" x14ac:dyDescent="0.45">
      <c r="A47" s="487" t="s">
        <v>127</v>
      </c>
      <c r="B47" s="60" t="s">
        <v>59</v>
      </c>
      <c r="C47" s="488" t="s">
        <v>25</v>
      </c>
      <c r="D47" s="534"/>
      <c r="E47" s="72"/>
      <c r="F47" s="568"/>
      <c r="G47" s="653" t="s">
        <v>618</v>
      </c>
      <c r="H47" s="1132" t="s">
        <v>620</v>
      </c>
      <c r="I47" s="1172"/>
      <c r="J47" s="652"/>
      <c r="K47" s="652"/>
      <c r="L47" s="652"/>
      <c r="M47" s="652"/>
      <c r="N47" s="652"/>
      <c r="O47" s="1173"/>
    </row>
    <row r="48" spans="1:15" s="56" customFormat="1" x14ac:dyDescent="0.45">
      <c r="A48" s="198" t="s">
        <v>128</v>
      </c>
      <c r="B48" s="199"/>
      <c r="C48" s="491"/>
      <c r="D48" s="542" t="s">
        <v>2</v>
      </c>
      <c r="E48" s="202"/>
      <c r="F48" s="576"/>
      <c r="G48" s="662"/>
      <c r="H48" s="1143"/>
      <c r="I48" s="1188"/>
      <c r="J48" s="204"/>
      <c r="K48" s="204"/>
      <c r="L48" s="204"/>
      <c r="M48" s="204"/>
      <c r="N48" s="204"/>
      <c r="O48" s="1189"/>
    </row>
    <row r="49" spans="1:15" s="57" customFormat="1" x14ac:dyDescent="0.45">
      <c r="A49" s="92" t="s">
        <v>128</v>
      </c>
      <c r="B49" s="25" t="s">
        <v>60</v>
      </c>
      <c r="C49" s="492"/>
      <c r="D49" s="543"/>
      <c r="E49" s="77" t="s">
        <v>3</v>
      </c>
      <c r="F49" s="577"/>
      <c r="G49" s="663"/>
      <c r="H49" s="1144"/>
      <c r="I49" s="1190"/>
      <c r="J49" s="28"/>
      <c r="K49" s="28"/>
      <c r="L49" s="28"/>
      <c r="M49" s="28"/>
      <c r="N49" s="28"/>
      <c r="O49" s="1191"/>
    </row>
    <row r="50" spans="1:15" x14ac:dyDescent="0.45">
      <c r="A50" s="359" t="s">
        <v>128</v>
      </c>
      <c r="B50" s="360" t="s">
        <v>60</v>
      </c>
      <c r="C50" s="493" t="s">
        <v>26</v>
      </c>
      <c r="D50" s="690"/>
      <c r="E50" s="691"/>
      <c r="F50" s="578" t="s">
        <v>81</v>
      </c>
      <c r="G50" s="664"/>
      <c r="H50" s="1145"/>
      <c r="I50" s="1192"/>
      <c r="J50" s="364"/>
      <c r="K50" s="364"/>
      <c r="L50" s="364"/>
      <c r="M50" s="364"/>
      <c r="N50" s="364"/>
      <c r="O50" s="1193"/>
    </row>
    <row r="51" spans="1:15" ht="28.5" x14ac:dyDescent="0.45">
      <c r="A51" s="494" t="s">
        <v>128</v>
      </c>
      <c r="B51" s="123" t="s">
        <v>60</v>
      </c>
      <c r="C51" s="495" t="s">
        <v>26</v>
      </c>
      <c r="D51" s="533"/>
      <c r="E51" s="125"/>
      <c r="F51" s="567"/>
      <c r="G51" s="653" t="s">
        <v>621</v>
      </c>
      <c r="H51" s="1136">
        <v>1</v>
      </c>
      <c r="I51" s="1172"/>
      <c r="J51" s="652"/>
      <c r="K51" s="652"/>
      <c r="L51" s="652"/>
      <c r="M51" s="652"/>
      <c r="N51" s="652"/>
      <c r="O51" s="1173"/>
    </row>
    <row r="52" spans="1:15" ht="28.5" x14ac:dyDescent="0.45">
      <c r="A52" s="496" t="s">
        <v>128</v>
      </c>
      <c r="B52" s="87" t="s">
        <v>60</v>
      </c>
      <c r="C52" s="497" t="s">
        <v>26</v>
      </c>
      <c r="D52" s="534"/>
      <c r="E52" s="72"/>
      <c r="F52" s="568"/>
      <c r="G52" s="653" t="s">
        <v>622</v>
      </c>
      <c r="H52" s="1132" t="s">
        <v>623</v>
      </c>
      <c r="I52" s="1172"/>
      <c r="J52" s="652"/>
      <c r="K52" s="652"/>
      <c r="L52" s="652"/>
      <c r="M52" s="652"/>
      <c r="N52" s="652"/>
      <c r="O52" s="1173"/>
    </row>
    <row r="53" spans="1:15" x14ac:dyDescent="0.45">
      <c r="A53" s="373" t="s">
        <v>128</v>
      </c>
      <c r="B53" s="374" t="s">
        <v>60</v>
      </c>
      <c r="C53" s="498" t="s">
        <v>27</v>
      </c>
      <c r="D53" s="692"/>
      <c r="E53" s="693"/>
      <c r="F53" s="579" t="s">
        <v>82</v>
      </c>
      <c r="G53" s="665"/>
      <c r="H53" s="1146"/>
      <c r="I53" s="1194"/>
      <c r="J53" s="378"/>
      <c r="K53" s="378"/>
      <c r="L53" s="378"/>
      <c r="M53" s="378"/>
      <c r="N53" s="378"/>
      <c r="O53" s="1195"/>
    </row>
    <row r="54" spans="1:15" x14ac:dyDescent="0.45">
      <c r="A54" s="494" t="s">
        <v>128</v>
      </c>
      <c r="B54" s="123" t="s">
        <v>60</v>
      </c>
      <c r="C54" s="495" t="s">
        <v>27</v>
      </c>
      <c r="D54" s="533"/>
      <c r="E54" s="125"/>
      <c r="F54" s="567"/>
      <c r="G54" s="653" t="s">
        <v>624</v>
      </c>
      <c r="H54" s="1132" t="s">
        <v>626</v>
      </c>
      <c r="I54" s="1172"/>
      <c r="J54" s="652"/>
      <c r="K54" s="652"/>
      <c r="L54" s="652"/>
      <c r="M54" s="652"/>
      <c r="N54" s="652"/>
      <c r="O54" s="1173"/>
    </row>
    <row r="55" spans="1:15" x14ac:dyDescent="0.45">
      <c r="A55" s="496" t="s">
        <v>128</v>
      </c>
      <c r="B55" s="87" t="s">
        <v>60</v>
      </c>
      <c r="C55" s="497" t="s">
        <v>27</v>
      </c>
      <c r="D55" s="534"/>
      <c r="E55" s="72"/>
      <c r="F55" s="568"/>
      <c r="G55" s="653" t="s">
        <v>625</v>
      </c>
      <c r="H55" s="1132" t="s">
        <v>626</v>
      </c>
      <c r="I55" s="1172"/>
      <c r="J55" s="652"/>
      <c r="K55" s="652"/>
      <c r="L55" s="652"/>
      <c r="M55" s="652"/>
      <c r="N55" s="652"/>
      <c r="O55" s="1173"/>
    </row>
    <row r="56" spans="1:15" s="57" customFormat="1" x14ac:dyDescent="0.45">
      <c r="A56" s="212" t="s">
        <v>128</v>
      </c>
      <c r="B56" s="213" t="s">
        <v>61</v>
      </c>
      <c r="C56" s="499"/>
      <c r="D56" s="546"/>
      <c r="E56" s="216" t="s">
        <v>103</v>
      </c>
      <c r="F56" s="580"/>
      <c r="G56" s="666"/>
      <c r="H56" s="1147"/>
      <c r="I56" s="1196"/>
      <c r="J56" s="218"/>
      <c r="K56" s="218"/>
      <c r="L56" s="218"/>
      <c r="M56" s="218"/>
      <c r="N56" s="218"/>
      <c r="O56" s="1197"/>
    </row>
    <row r="57" spans="1:15" x14ac:dyDescent="0.45">
      <c r="A57" s="359" t="s">
        <v>128</v>
      </c>
      <c r="B57" s="360" t="s">
        <v>61</v>
      </c>
      <c r="C57" s="493" t="s">
        <v>28</v>
      </c>
      <c r="D57" s="690"/>
      <c r="E57" s="691"/>
      <c r="F57" s="578" t="s">
        <v>83</v>
      </c>
      <c r="G57" s="664"/>
      <c r="H57" s="1148"/>
      <c r="I57" s="1192"/>
      <c r="J57" s="364"/>
      <c r="K57" s="364"/>
      <c r="L57" s="364"/>
      <c r="M57" s="364"/>
      <c r="N57" s="364"/>
      <c r="O57" s="1193"/>
    </row>
    <row r="58" spans="1:15" x14ac:dyDescent="0.45">
      <c r="A58" s="494" t="s">
        <v>128</v>
      </c>
      <c r="B58" s="123" t="s">
        <v>61</v>
      </c>
      <c r="C58" s="495" t="s">
        <v>28</v>
      </c>
      <c r="D58" s="533"/>
      <c r="E58" s="125"/>
      <c r="F58" s="567"/>
      <c r="G58" s="653" t="s">
        <v>627</v>
      </c>
      <c r="H58" s="1132">
        <v>10000</v>
      </c>
      <c r="I58" s="1172"/>
      <c r="J58" s="652"/>
      <c r="K58" s="652"/>
      <c r="L58" s="652"/>
      <c r="M58" s="652"/>
      <c r="N58" s="652"/>
      <c r="O58" s="1173"/>
    </row>
    <row r="59" spans="1:15" x14ac:dyDescent="0.45">
      <c r="A59" s="496" t="s">
        <v>128</v>
      </c>
      <c r="B59" s="87" t="s">
        <v>61</v>
      </c>
      <c r="C59" s="497" t="s">
        <v>28</v>
      </c>
      <c r="D59" s="534"/>
      <c r="E59" s="72"/>
      <c r="F59" s="568"/>
      <c r="G59" s="653" t="s">
        <v>628</v>
      </c>
      <c r="H59" s="1132" t="s">
        <v>599</v>
      </c>
      <c r="I59" s="1172"/>
      <c r="J59" s="652"/>
      <c r="K59" s="652"/>
      <c r="L59" s="652"/>
      <c r="M59" s="652"/>
      <c r="N59" s="652"/>
      <c r="O59" s="1173"/>
    </row>
    <row r="60" spans="1:15" x14ac:dyDescent="0.45">
      <c r="A60" s="496" t="s">
        <v>128</v>
      </c>
      <c r="B60" s="87" t="s">
        <v>61</v>
      </c>
      <c r="C60" s="497" t="s">
        <v>28</v>
      </c>
      <c r="D60" s="534"/>
      <c r="E60" s="72"/>
      <c r="F60" s="568"/>
      <c r="G60" s="653" t="s">
        <v>629</v>
      </c>
      <c r="H60" s="1132" t="s">
        <v>599</v>
      </c>
      <c r="I60" s="1172"/>
      <c r="J60" s="652"/>
      <c r="K60" s="652"/>
      <c r="L60" s="652"/>
      <c r="M60" s="652"/>
      <c r="N60" s="652"/>
      <c r="O60" s="1173"/>
    </row>
    <row r="61" spans="1:15" x14ac:dyDescent="0.45">
      <c r="A61" s="373" t="s">
        <v>128</v>
      </c>
      <c r="B61" s="374" t="s">
        <v>61</v>
      </c>
      <c r="C61" s="498" t="s">
        <v>29</v>
      </c>
      <c r="D61" s="692"/>
      <c r="E61" s="693"/>
      <c r="F61" s="579" t="s">
        <v>84</v>
      </c>
      <c r="G61" s="665"/>
      <c r="H61" s="1146"/>
      <c r="I61" s="1194"/>
      <c r="J61" s="378"/>
      <c r="K61" s="378"/>
      <c r="L61" s="378"/>
      <c r="M61" s="378"/>
      <c r="N61" s="378"/>
      <c r="O61" s="1195"/>
    </row>
    <row r="62" spans="1:15" ht="42.75" x14ac:dyDescent="0.45">
      <c r="A62" s="494" t="s">
        <v>128</v>
      </c>
      <c r="B62" s="123" t="s">
        <v>61</v>
      </c>
      <c r="C62" s="495" t="s">
        <v>29</v>
      </c>
      <c r="D62" s="533"/>
      <c r="E62" s="125"/>
      <c r="F62" s="567"/>
      <c r="G62" s="653" t="s">
        <v>630</v>
      </c>
      <c r="H62" s="1132" t="s">
        <v>632</v>
      </c>
      <c r="I62" s="1172"/>
      <c r="J62" s="652"/>
      <c r="K62" s="652"/>
      <c r="L62" s="652"/>
      <c r="M62" s="652"/>
      <c r="N62" s="652"/>
      <c r="O62" s="1173"/>
    </row>
    <row r="63" spans="1:15" x14ac:dyDescent="0.45">
      <c r="A63" s="496" t="s">
        <v>128</v>
      </c>
      <c r="B63" s="87" t="s">
        <v>61</v>
      </c>
      <c r="C63" s="497" t="s">
        <v>29</v>
      </c>
      <c r="D63" s="534"/>
      <c r="E63" s="72"/>
      <c r="F63" s="568"/>
      <c r="G63" s="653" t="s">
        <v>631</v>
      </c>
      <c r="H63" s="1132" t="s">
        <v>633</v>
      </c>
      <c r="I63" s="1172"/>
      <c r="J63" s="652"/>
      <c r="K63" s="652"/>
      <c r="L63" s="652"/>
      <c r="M63" s="652"/>
      <c r="N63" s="652"/>
      <c r="O63" s="1173"/>
    </row>
    <row r="64" spans="1:15" x14ac:dyDescent="0.45">
      <c r="A64" s="373" t="s">
        <v>128</v>
      </c>
      <c r="B64" s="374" t="s">
        <v>61</v>
      </c>
      <c r="C64" s="498" t="s">
        <v>30</v>
      </c>
      <c r="D64" s="692"/>
      <c r="E64" s="693"/>
      <c r="F64" s="579" t="s">
        <v>85</v>
      </c>
      <c r="G64" s="665"/>
      <c r="H64" s="1146"/>
      <c r="I64" s="1194"/>
      <c r="J64" s="378"/>
      <c r="K64" s="378"/>
      <c r="L64" s="378"/>
      <c r="M64" s="378"/>
      <c r="N64" s="378"/>
      <c r="O64" s="1195"/>
    </row>
    <row r="65" spans="1:15" x14ac:dyDescent="0.45">
      <c r="A65" s="494" t="s">
        <v>128</v>
      </c>
      <c r="B65" s="123" t="s">
        <v>61</v>
      </c>
      <c r="C65" s="495" t="s">
        <v>30</v>
      </c>
      <c r="D65" s="533"/>
      <c r="E65" s="125"/>
      <c r="F65" s="567"/>
      <c r="G65" s="653" t="s">
        <v>634</v>
      </c>
      <c r="H65" s="1132" t="s">
        <v>637</v>
      </c>
      <c r="I65" s="1172"/>
      <c r="J65" s="652"/>
      <c r="K65" s="652"/>
      <c r="L65" s="652"/>
      <c r="M65" s="652"/>
      <c r="N65" s="652"/>
      <c r="O65" s="1173"/>
    </row>
    <row r="66" spans="1:15" x14ac:dyDescent="0.45">
      <c r="A66" s="494" t="s">
        <v>128</v>
      </c>
      <c r="B66" s="123" t="s">
        <v>61</v>
      </c>
      <c r="C66" s="495" t="s">
        <v>30</v>
      </c>
      <c r="D66" s="533"/>
      <c r="E66" s="125"/>
      <c r="F66" s="567"/>
      <c r="G66" s="652" t="s">
        <v>635</v>
      </c>
      <c r="H66" s="1132" t="s">
        <v>599</v>
      </c>
      <c r="I66" s="1172"/>
      <c r="J66" s="652"/>
      <c r="K66" s="652"/>
      <c r="L66" s="652"/>
      <c r="M66" s="652"/>
      <c r="N66" s="652"/>
      <c r="O66" s="1173"/>
    </row>
    <row r="67" spans="1:15" x14ac:dyDescent="0.45">
      <c r="A67" s="496" t="s">
        <v>128</v>
      </c>
      <c r="B67" s="87" t="s">
        <v>61</v>
      </c>
      <c r="C67" s="497" t="s">
        <v>30</v>
      </c>
      <c r="D67" s="534"/>
      <c r="E67" s="72"/>
      <c r="F67" s="568"/>
      <c r="G67" s="653" t="s">
        <v>636</v>
      </c>
      <c r="H67" s="1132" t="s">
        <v>638</v>
      </c>
      <c r="I67" s="1172"/>
      <c r="J67" s="652"/>
      <c r="K67" s="652"/>
      <c r="L67" s="652"/>
      <c r="M67" s="652"/>
      <c r="N67" s="652"/>
      <c r="O67" s="1173"/>
    </row>
    <row r="68" spans="1:15" x14ac:dyDescent="0.45">
      <c r="A68" s="373" t="s">
        <v>128</v>
      </c>
      <c r="B68" s="374" t="s">
        <v>61</v>
      </c>
      <c r="C68" s="498" t="s">
        <v>31</v>
      </c>
      <c r="D68" s="692"/>
      <c r="E68" s="693"/>
      <c r="F68" s="579" t="s">
        <v>86</v>
      </c>
      <c r="G68" s="665"/>
      <c r="H68" s="1146"/>
      <c r="I68" s="1194"/>
      <c r="J68" s="378"/>
      <c r="K68" s="378"/>
      <c r="L68" s="378"/>
      <c r="M68" s="378"/>
      <c r="N68" s="378"/>
      <c r="O68" s="1195"/>
    </row>
    <row r="69" spans="1:15" x14ac:dyDescent="0.45">
      <c r="A69" s="494" t="s">
        <v>128</v>
      </c>
      <c r="B69" s="123" t="s">
        <v>61</v>
      </c>
      <c r="C69" s="495" t="s">
        <v>31</v>
      </c>
      <c r="D69" s="533"/>
      <c r="E69" s="125"/>
      <c r="F69" s="567"/>
      <c r="G69" s="653" t="s">
        <v>639</v>
      </c>
      <c r="H69" s="1132" t="s">
        <v>641</v>
      </c>
      <c r="I69" s="1172"/>
      <c r="J69" s="652"/>
      <c r="K69" s="652"/>
      <c r="L69" s="652"/>
      <c r="M69" s="652"/>
      <c r="N69" s="652"/>
      <c r="O69" s="1173"/>
    </row>
    <row r="70" spans="1:15" ht="28.5" x14ac:dyDescent="0.45">
      <c r="A70" s="496" t="s">
        <v>128</v>
      </c>
      <c r="B70" s="87" t="s">
        <v>61</v>
      </c>
      <c r="C70" s="497" t="s">
        <v>31</v>
      </c>
      <c r="D70" s="534"/>
      <c r="E70" s="72"/>
      <c r="F70" s="568"/>
      <c r="G70" s="653" t="s">
        <v>640</v>
      </c>
      <c r="H70" s="1132" t="s">
        <v>642</v>
      </c>
      <c r="I70" s="1172"/>
      <c r="J70" s="652"/>
      <c r="K70" s="652"/>
      <c r="L70" s="652"/>
      <c r="M70" s="652"/>
      <c r="N70" s="652"/>
      <c r="O70" s="1173"/>
    </row>
    <row r="71" spans="1:15" s="57" customFormat="1" x14ac:dyDescent="0.45">
      <c r="A71" s="212" t="s">
        <v>128</v>
      </c>
      <c r="B71" s="213" t="s">
        <v>62</v>
      </c>
      <c r="C71" s="499"/>
      <c r="D71" s="546"/>
      <c r="E71" s="216" t="s">
        <v>4</v>
      </c>
      <c r="F71" s="580"/>
      <c r="G71" s="666"/>
      <c r="H71" s="1147"/>
      <c r="I71" s="1196"/>
      <c r="J71" s="218"/>
      <c r="K71" s="218"/>
      <c r="L71" s="218"/>
      <c r="M71" s="218"/>
      <c r="N71" s="218"/>
      <c r="O71" s="1197"/>
    </row>
    <row r="72" spans="1:15" x14ac:dyDescent="0.45">
      <c r="A72" s="359" t="s">
        <v>128</v>
      </c>
      <c r="B72" s="360" t="s">
        <v>62</v>
      </c>
      <c r="C72" s="493" t="s">
        <v>32</v>
      </c>
      <c r="D72" s="690"/>
      <c r="E72" s="691"/>
      <c r="F72" s="578" t="s">
        <v>166</v>
      </c>
      <c r="G72" s="664"/>
      <c r="H72" s="1149"/>
      <c r="I72" s="1192"/>
      <c r="J72" s="364"/>
      <c r="K72" s="364"/>
      <c r="L72" s="364"/>
      <c r="M72" s="364"/>
      <c r="N72" s="364"/>
      <c r="O72" s="1193"/>
    </row>
    <row r="73" spans="1:15" x14ac:dyDescent="0.45">
      <c r="A73" s="494" t="s">
        <v>128</v>
      </c>
      <c r="B73" s="123" t="s">
        <v>62</v>
      </c>
      <c r="C73" s="495" t="s">
        <v>32</v>
      </c>
      <c r="D73" s="533"/>
      <c r="E73" s="125"/>
      <c r="F73" s="567"/>
      <c r="G73" s="653" t="s">
        <v>643</v>
      </c>
      <c r="H73" s="1132" t="s">
        <v>645</v>
      </c>
      <c r="I73" s="1172"/>
      <c r="J73" s="652"/>
      <c r="K73" s="652"/>
      <c r="L73" s="652"/>
      <c r="M73" s="652"/>
      <c r="N73" s="652"/>
      <c r="O73" s="1173"/>
    </row>
    <row r="74" spans="1:15" x14ac:dyDescent="0.45">
      <c r="A74" s="496" t="s">
        <v>128</v>
      </c>
      <c r="B74" s="87" t="s">
        <v>62</v>
      </c>
      <c r="C74" s="497" t="s">
        <v>32</v>
      </c>
      <c r="D74" s="534"/>
      <c r="E74" s="72"/>
      <c r="F74" s="568"/>
      <c r="G74" s="653" t="s">
        <v>644</v>
      </c>
      <c r="H74" s="1132" t="s">
        <v>646</v>
      </c>
      <c r="I74" s="1172"/>
      <c r="J74" s="652"/>
      <c r="K74" s="652"/>
      <c r="L74" s="652"/>
      <c r="M74" s="652"/>
      <c r="N74" s="652"/>
      <c r="O74" s="1173"/>
    </row>
    <row r="75" spans="1:15" s="57" customFormat="1" x14ac:dyDescent="0.45">
      <c r="A75" s="212" t="s">
        <v>128</v>
      </c>
      <c r="B75" s="213" t="s">
        <v>63</v>
      </c>
      <c r="C75" s="499"/>
      <c r="D75" s="546"/>
      <c r="E75" s="216" t="s">
        <v>104</v>
      </c>
      <c r="F75" s="580"/>
      <c r="G75" s="666"/>
      <c r="H75" s="1147"/>
      <c r="I75" s="1196"/>
      <c r="J75" s="218"/>
      <c r="K75" s="218"/>
      <c r="L75" s="218"/>
      <c r="M75" s="218"/>
      <c r="N75" s="218"/>
      <c r="O75" s="1197"/>
    </row>
    <row r="76" spans="1:15" x14ac:dyDescent="0.45">
      <c r="A76" s="359" t="s">
        <v>128</v>
      </c>
      <c r="B76" s="360" t="s">
        <v>63</v>
      </c>
      <c r="C76" s="493" t="s">
        <v>33</v>
      </c>
      <c r="D76" s="690"/>
      <c r="E76" s="691"/>
      <c r="F76" s="578" t="s">
        <v>87</v>
      </c>
      <c r="G76" s="664"/>
      <c r="H76" s="1149"/>
      <c r="I76" s="1192"/>
      <c r="J76" s="364"/>
      <c r="K76" s="364"/>
      <c r="L76" s="364"/>
      <c r="M76" s="364"/>
      <c r="N76" s="364"/>
      <c r="O76" s="1193"/>
    </row>
    <row r="77" spans="1:15" x14ac:dyDescent="0.45">
      <c r="A77" s="494" t="s">
        <v>128</v>
      </c>
      <c r="B77" s="123" t="s">
        <v>63</v>
      </c>
      <c r="C77" s="495" t="s">
        <v>33</v>
      </c>
      <c r="D77" s="533"/>
      <c r="E77" s="125"/>
      <c r="F77" s="567"/>
      <c r="G77" s="653" t="s">
        <v>647</v>
      </c>
      <c r="H77" s="1132" t="s">
        <v>649</v>
      </c>
      <c r="I77" s="1172"/>
      <c r="J77" s="652"/>
      <c r="K77" s="652"/>
      <c r="L77" s="652"/>
      <c r="M77" s="652"/>
      <c r="N77" s="652"/>
      <c r="O77" s="1173"/>
    </row>
    <row r="78" spans="1:15" x14ac:dyDescent="0.45">
      <c r="A78" s="496" t="s">
        <v>128</v>
      </c>
      <c r="B78" s="87" t="s">
        <v>63</v>
      </c>
      <c r="C78" s="497" t="s">
        <v>33</v>
      </c>
      <c r="D78" s="534"/>
      <c r="E78" s="72"/>
      <c r="F78" s="568"/>
      <c r="G78" s="653" t="s">
        <v>648</v>
      </c>
      <c r="H78" s="1132" t="s">
        <v>608</v>
      </c>
      <c r="I78" s="1172"/>
      <c r="J78" s="652"/>
      <c r="K78" s="652"/>
      <c r="L78" s="652"/>
      <c r="M78" s="652"/>
      <c r="N78" s="652"/>
      <c r="O78" s="1173"/>
    </row>
    <row r="79" spans="1:15" x14ac:dyDescent="0.45">
      <c r="A79" s="373" t="s">
        <v>128</v>
      </c>
      <c r="B79" s="374" t="s">
        <v>63</v>
      </c>
      <c r="C79" s="498" t="s">
        <v>34</v>
      </c>
      <c r="D79" s="692"/>
      <c r="E79" s="693"/>
      <c r="F79" s="579" t="s">
        <v>88</v>
      </c>
      <c r="G79" s="665"/>
      <c r="H79" s="1146"/>
      <c r="I79" s="1194"/>
      <c r="J79" s="378"/>
      <c r="K79" s="378"/>
      <c r="L79" s="378"/>
      <c r="M79" s="378"/>
      <c r="N79" s="378"/>
      <c r="O79" s="1195"/>
    </row>
    <row r="80" spans="1:15" ht="28.5" x14ac:dyDescent="0.45">
      <c r="A80" s="494" t="s">
        <v>128</v>
      </c>
      <c r="B80" s="123" t="s">
        <v>63</v>
      </c>
      <c r="C80" s="495" t="s">
        <v>34</v>
      </c>
      <c r="D80" s="533"/>
      <c r="E80" s="125"/>
      <c r="F80" s="567"/>
      <c r="G80" s="653" t="s">
        <v>651</v>
      </c>
      <c r="H80" s="1132" t="s">
        <v>599</v>
      </c>
      <c r="I80" s="1172"/>
      <c r="J80" s="652"/>
      <c r="K80" s="652"/>
      <c r="L80" s="652"/>
      <c r="M80" s="652"/>
      <c r="N80" s="652"/>
      <c r="O80" s="1173"/>
    </row>
    <row r="81" spans="1:15" ht="28.5" x14ac:dyDescent="0.45">
      <c r="A81" s="496" t="s">
        <v>128</v>
      </c>
      <c r="B81" s="87" t="s">
        <v>63</v>
      </c>
      <c r="C81" s="497" t="s">
        <v>34</v>
      </c>
      <c r="D81" s="534"/>
      <c r="E81" s="72"/>
      <c r="F81" s="568"/>
      <c r="G81" s="653" t="s">
        <v>650</v>
      </c>
      <c r="H81" s="1132" t="s">
        <v>652</v>
      </c>
      <c r="I81" s="1172"/>
      <c r="J81" s="652"/>
      <c r="K81" s="652"/>
      <c r="L81" s="652"/>
      <c r="M81" s="652"/>
      <c r="N81" s="652"/>
      <c r="O81" s="1173"/>
    </row>
    <row r="82" spans="1:15" x14ac:dyDescent="0.45">
      <c r="A82" s="373" t="s">
        <v>128</v>
      </c>
      <c r="B82" s="374" t="s">
        <v>63</v>
      </c>
      <c r="C82" s="498" t="s">
        <v>35</v>
      </c>
      <c r="D82" s="692"/>
      <c r="E82" s="693"/>
      <c r="F82" s="579" t="s">
        <v>89</v>
      </c>
      <c r="G82" s="665"/>
      <c r="H82" s="1146"/>
      <c r="I82" s="1194"/>
      <c r="J82" s="378"/>
      <c r="K82" s="378"/>
      <c r="L82" s="378"/>
      <c r="M82" s="378"/>
      <c r="N82" s="378"/>
      <c r="O82" s="1195"/>
    </row>
    <row r="83" spans="1:15" x14ac:dyDescent="0.45">
      <c r="A83" s="494" t="s">
        <v>128</v>
      </c>
      <c r="B83" s="123" t="s">
        <v>63</v>
      </c>
      <c r="C83" s="495" t="s">
        <v>35</v>
      </c>
      <c r="D83" s="533"/>
      <c r="E83" s="125"/>
      <c r="F83" s="567"/>
      <c r="G83" s="653" t="s">
        <v>235</v>
      </c>
      <c r="H83" s="1132" t="s">
        <v>236</v>
      </c>
      <c r="I83" s="1172"/>
      <c r="J83" s="652"/>
      <c r="K83" s="652"/>
      <c r="L83" s="652"/>
      <c r="M83" s="652"/>
      <c r="N83" s="652"/>
      <c r="O83" s="1173"/>
    </row>
    <row r="84" spans="1:15" s="57" customFormat="1" x14ac:dyDescent="0.45">
      <c r="A84" s="212" t="s">
        <v>128</v>
      </c>
      <c r="B84" s="213" t="s">
        <v>64</v>
      </c>
      <c r="C84" s="499"/>
      <c r="D84" s="546"/>
      <c r="E84" s="216" t="s">
        <v>105</v>
      </c>
      <c r="F84" s="580"/>
      <c r="G84" s="666"/>
      <c r="H84" s="1147"/>
      <c r="I84" s="1196"/>
      <c r="J84" s="218"/>
      <c r="K84" s="218"/>
      <c r="L84" s="218"/>
      <c r="M84" s="218"/>
      <c r="N84" s="218"/>
      <c r="O84" s="1197"/>
    </row>
    <row r="85" spans="1:15" x14ac:dyDescent="0.45">
      <c r="A85" s="359" t="s">
        <v>128</v>
      </c>
      <c r="B85" s="360" t="s">
        <v>64</v>
      </c>
      <c r="C85" s="493" t="s">
        <v>36</v>
      </c>
      <c r="D85" s="690"/>
      <c r="E85" s="691"/>
      <c r="F85" s="578" t="s">
        <v>90</v>
      </c>
      <c r="G85" s="664"/>
      <c r="H85" s="1149"/>
      <c r="I85" s="1192"/>
      <c r="J85" s="364"/>
      <c r="K85" s="364"/>
      <c r="L85" s="364"/>
      <c r="M85" s="364"/>
      <c r="N85" s="364"/>
      <c r="O85" s="1193"/>
    </row>
    <row r="86" spans="1:15" ht="28.5" x14ac:dyDescent="0.45">
      <c r="A86" s="494" t="s">
        <v>128</v>
      </c>
      <c r="B86" s="123" t="s">
        <v>64</v>
      </c>
      <c r="C86" s="495" t="s">
        <v>36</v>
      </c>
      <c r="D86" s="533"/>
      <c r="E86" s="125"/>
      <c r="F86" s="567"/>
      <c r="G86" s="653" t="s">
        <v>238</v>
      </c>
      <c r="H86" s="1132" t="s">
        <v>184</v>
      </c>
      <c r="I86" s="1172"/>
      <c r="J86" s="652"/>
      <c r="K86" s="652"/>
      <c r="L86" s="652"/>
      <c r="M86" s="652"/>
      <c r="N86" s="652"/>
      <c r="O86" s="1173"/>
    </row>
    <row r="87" spans="1:15" x14ac:dyDescent="0.45">
      <c r="A87" s="373" t="s">
        <v>128</v>
      </c>
      <c r="B87" s="374" t="s">
        <v>64</v>
      </c>
      <c r="C87" s="498" t="s">
        <v>37</v>
      </c>
      <c r="D87" s="692"/>
      <c r="E87" s="693"/>
      <c r="F87" s="579" t="s">
        <v>91</v>
      </c>
      <c r="G87" s="665"/>
      <c r="H87" s="1146"/>
      <c r="I87" s="1194"/>
      <c r="J87" s="378"/>
      <c r="K87" s="378"/>
      <c r="L87" s="378"/>
      <c r="M87" s="378"/>
      <c r="N87" s="378"/>
      <c r="O87" s="1195"/>
    </row>
    <row r="88" spans="1:15" x14ac:dyDescent="0.45">
      <c r="A88" s="494" t="s">
        <v>128</v>
      </c>
      <c r="B88" s="123" t="s">
        <v>64</v>
      </c>
      <c r="C88" s="495" t="s">
        <v>37</v>
      </c>
      <c r="D88" s="533"/>
      <c r="E88" s="125"/>
      <c r="F88" s="567"/>
      <c r="G88" s="653" t="s">
        <v>240</v>
      </c>
      <c r="H88" s="1132" t="s">
        <v>241</v>
      </c>
      <c r="I88" s="1172"/>
      <c r="J88" s="652"/>
      <c r="K88" s="652"/>
      <c r="L88" s="652"/>
      <c r="M88" s="652"/>
      <c r="N88" s="652"/>
      <c r="O88" s="1173"/>
    </row>
    <row r="89" spans="1:15" x14ac:dyDescent="0.45">
      <c r="A89" s="373" t="s">
        <v>128</v>
      </c>
      <c r="B89" s="374" t="s">
        <v>64</v>
      </c>
      <c r="C89" s="498" t="s">
        <v>38</v>
      </c>
      <c r="D89" s="692"/>
      <c r="E89" s="693"/>
      <c r="F89" s="579" t="s">
        <v>92</v>
      </c>
      <c r="G89" s="665"/>
      <c r="H89" s="1146"/>
      <c r="I89" s="1194"/>
      <c r="J89" s="378"/>
      <c r="K89" s="378"/>
      <c r="L89" s="378"/>
      <c r="M89" s="378"/>
      <c r="N89" s="378"/>
      <c r="O89" s="1195"/>
    </row>
    <row r="90" spans="1:15" x14ac:dyDescent="0.45">
      <c r="A90" s="494" t="s">
        <v>128</v>
      </c>
      <c r="B90" s="123" t="s">
        <v>64</v>
      </c>
      <c r="C90" s="495" t="s">
        <v>38</v>
      </c>
      <c r="D90" s="533"/>
      <c r="E90" s="125"/>
      <c r="F90" s="567"/>
      <c r="G90" s="653" t="s">
        <v>243</v>
      </c>
      <c r="H90" s="1132" t="s">
        <v>244</v>
      </c>
      <c r="I90" s="1172"/>
      <c r="J90" s="652"/>
      <c r="K90" s="652"/>
      <c r="L90" s="652"/>
      <c r="M90" s="652"/>
      <c r="N90" s="652"/>
      <c r="O90" s="1173"/>
    </row>
    <row r="91" spans="1:15" s="56" customFormat="1" x14ac:dyDescent="0.45">
      <c r="A91" s="226" t="s">
        <v>129</v>
      </c>
      <c r="B91" s="227"/>
      <c r="C91" s="500"/>
      <c r="D91" s="547" t="s">
        <v>123</v>
      </c>
      <c r="E91" s="230"/>
      <c r="F91" s="581"/>
      <c r="G91" s="667"/>
      <c r="H91" s="1150"/>
      <c r="I91" s="1198"/>
      <c r="J91" s="232"/>
      <c r="K91" s="232"/>
      <c r="L91" s="232"/>
      <c r="M91" s="232"/>
      <c r="N91" s="232"/>
      <c r="O91" s="1199"/>
    </row>
    <row r="92" spans="1:15" s="56" customFormat="1" x14ac:dyDescent="0.45">
      <c r="A92" s="93" t="s">
        <v>129</v>
      </c>
      <c r="B92" s="31" t="s">
        <v>65</v>
      </c>
      <c r="C92" s="501"/>
      <c r="D92" s="548"/>
      <c r="E92" s="78" t="s">
        <v>106</v>
      </c>
      <c r="F92" s="582"/>
      <c r="G92" s="668"/>
      <c r="H92" s="1151"/>
      <c r="I92" s="1200"/>
      <c r="J92" s="34"/>
      <c r="K92" s="34"/>
      <c r="L92" s="34"/>
      <c r="M92" s="34"/>
      <c r="N92" s="34"/>
      <c r="O92" s="1201"/>
    </row>
    <row r="93" spans="1:15" x14ac:dyDescent="0.45">
      <c r="A93" s="389" t="s">
        <v>129</v>
      </c>
      <c r="B93" s="390" t="s">
        <v>65</v>
      </c>
      <c r="C93" s="502" t="s">
        <v>39</v>
      </c>
      <c r="D93" s="694"/>
      <c r="E93" s="695"/>
      <c r="F93" s="583" t="s">
        <v>93</v>
      </c>
      <c r="G93" s="669"/>
      <c r="H93" s="1152"/>
      <c r="I93" s="1202"/>
      <c r="J93" s="394"/>
      <c r="K93" s="394"/>
      <c r="L93" s="394"/>
      <c r="M93" s="394"/>
      <c r="N93" s="394"/>
      <c r="O93" s="1203"/>
    </row>
    <row r="94" spans="1:15" x14ac:dyDescent="0.45">
      <c r="A94" s="503" t="s">
        <v>129</v>
      </c>
      <c r="B94" s="135" t="s">
        <v>65</v>
      </c>
      <c r="C94" s="504" t="s">
        <v>39</v>
      </c>
      <c r="D94" s="533"/>
      <c r="E94" s="125"/>
      <c r="F94" s="567"/>
      <c r="G94" s="653" t="s">
        <v>653</v>
      </c>
      <c r="H94" s="1132" t="s">
        <v>608</v>
      </c>
      <c r="I94" s="1172"/>
      <c r="J94" s="652"/>
      <c r="K94" s="652"/>
      <c r="L94" s="652"/>
      <c r="M94" s="652"/>
      <c r="N94" s="652"/>
      <c r="O94" s="1173"/>
    </row>
    <row r="95" spans="1:15" x14ac:dyDescent="0.45">
      <c r="A95" s="505" t="s">
        <v>129</v>
      </c>
      <c r="B95" s="61" t="s">
        <v>65</v>
      </c>
      <c r="C95" s="506" t="s">
        <v>39</v>
      </c>
      <c r="D95" s="534"/>
      <c r="E95" s="72"/>
      <c r="F95" s="568"/>
      <c r="G95" s="653" t="s">
        <v>654</v>
      </c>
      <c r="H95" s="1132" t="s">
        <v>614</v>
      </c>
      <c r="I95" s="1172"/>
      <c r="J95" s="652"/>
      <c r="K95" s="652"/>
      <c r="L95" s="652"/>
      <c r="M95" s="652"/>
      <c r="N95" s="652"/>
      <c r="O95" s="1173"/>
    </row>
    <row r="96" spans="1:15" x14ac:dyDescent="0.45">
      <c r="A96" s="505" t="s">
        <v>129</v>
      </c>
      <c r="B96" s="61" t="s">
        <v>65</v>
      </c>
      <c r="C96" s="506" t="s">
        <v>39</v>
      </c>
      <c r="D96" s="534"/>
      <c r="E96" s="72"/>
      <c r="F96" s="568"/>
      <c r="G96" s="653" t="s">
        <v>655</v>
      </c>
      <c r="H96" s="1132" t="s">
        <v>656</v>
      </c>
      <c r="I96" s="1172"/>
      <c r="J96" s="652"/>
      <c r="K96" s="652"/>
      <c r="L96" s="652"/>
      <c r="M96" s="652"/>
      <c r="N96" s="652"/>
      <c r="O96" s="1173"/>
    </row>
    <row r="97" spans="1:15" x14ac:dyDescent="0.45">
      <c r="A97" s="403" t="s">
        <v>129</v>
      </c>
      <c r="B97" s="404" t="s">
        <v>65</v>
      </c>
      <c r="C97" s="507" t="s">
        <v>40</v>
      </c>
      <c r="D97" s="696"/>
      <c r="E97" s="697"/>
      <c r="F97" s="584" t="s">
        <v>94</v>
      </c>
      <c r="G97" s="670"/>
      <c r="H97" s="1153"/>
      <c r="I97" s="1204"/>
      <c r="J97" s="408"/>
      <c r="K97" s="408"/>
      <c r="L97" s="408"/>
      <c r="M97" s="408"/>
      <c r="N97" s="408"/>
      <c r="O97" s="1205"/>
    </row>
    <row r="98" spans="1:15" ht="28.5" x14ac:dyDescent="0.45">
      <c r="A98" s="503" t="s">
        <v>129</v>
      </c>
      <c r="B98" s="135" t="s">
        <v>65</v>
      </c>
      <c r="C98" s="504" t="s">
        <v>40</v>
      </c>
      <c r="D98" s="533"/>
      <c r="E98" s="125"/>
      <c r="F98" s="567"/>
      <c r="G98" s="653" t="s">
        <v>249</v>
      </c>
      <c r="H98" s="1132">
        <v>100</v>
      </c>
      <c r="I98" s="1172"/>
      <c r="J98" s="652"/>
      <c r="K98" s="652"/>
      <c r="L98" s="652"/>
      <c r="M98" s="652"/>
      <c r="N98" s="652"/>
      <c r="O98" s="1173"/>
    </row>
    <row r="99" spans="1:15" s="56" customFormat="1" x14ac:dyDescent="0.45">
      <c r="A99" s="240" t="s">
        <v>129</v>
      </c>
      <c r="B99" s="241" t="s">
        <v>66</v>
      </c>
      <c r="C99" s="508"/>
      <c r="D99" s="551"/>
      <c r="E99" s="243" t="s">
        <v>107</v>
      </c>
      <c r="F99" s="585"/>
      <c r="G99" s="671"/>
      <c r="H99" s="1154"/>
      <c r="I99" s="1206"/>
      <c r="J99" s="245"/>
      <c r="K99" s="245"/>
      <c r="L99" s="245"/>
      <c r="M99" s="245"/>
      <c r="N99" s="245"/>
      <c r="O99" s="1207"/>
    </row>
    <row r="100" spans="1:15" x14ac:dyDescent="0.45">
      <c r="A100" s="389" t="s">
        <v>129</v>
      </c>
      <c r="B100" s="390" t="s">
        <v>66</v>
      </c>
      <c r="C100" s="502" t="s">
        <v>41</v>
      </c>
      <c r="D100" s="694"/>
      <c r="E100" s="695"/>
      <c r="F100" s="583" t="s">
        <v>95</v>
      </c>
      <c r="G100" s="669"/>
      <c r="H100" s="1152"/>
      <c r="I100" s="1202"/>
      <c r="J100" s="394"/>
      <c r="K100" s="394"/>
      <c r="L100" s="394"/>
      <c r="M100" s="394"/>
      <c r="N100" s="394"/>
      <c r="O100" s="1203"/>
    </row>
    <row r="101" spans="1:15" ht="28.5" x14ac:dyDescent="0.45">
      <c r="A101" s="503" t="s">
        <v>129</v>
      </c>
      <c r="B101" s="135" t="s">
        <v>66</v>
      </c>
      <c r="C101" s="504" t="s">
        <v>41</v>
      </c>
      <c r="D101" s="533"/>
      <c r="E101" s="125"/>
      <c r="F101" s="567"/>
      <c r="G101" s="653" t="s">
        <v>890</v>
      </c>
      <c r="H101" s="1136">
        <v>1</v>
      </c>
      <c r="I101" s="1172"/>
      <c r="J101" s="652"/>
      <c r="K101" s="652"/>
      <c r="L101" s="652"/>
      <c r="M101" s="652"/>
      <c r="N101" s="652"/>
      <c r="O101" s="1173"/>
    </row>
    <row r="102" spans="1:15" ht="28.5" x14ac:dyDescent="0.45">
      <c r="A102" s="505" t="s">
        <v>129</v>
      </c>
      <c r="B102" s="61" t="s">
        <v>66</v>
      </c>
      <c r="C102" s="506" t="s">
        <v>41</v>
      </c>
      <c r="D102" s="534"/>
      <c r="E102" s="72"/>
      <c r="F102" s="568"/>
      <c r="G102" s="653" t="s">
        <v>657</v>
      </c>
      <c r="H102" s="1132" t="s">
        <v>659</v>
      </c>
      <c r="I102" s="1172"/>
      <c r="J102" s="652"/>
      <c r="K102" s="652"/>
      <c r="L102" s="652"/>
      <c r="M102" s="652"/>
      <c r="N102" s="652"/>
      <c r="O102" s="1173"/>
    </row>
    <row r="103" spans="1:15" x14ac:dyDescent="0.45">
      <c r="A103" s="505" t="s">
        <v>129</v>
      </c>
      <c r="B103" s="61" t="s">
        <v>66</v>
      </c>
      <c r="C103" s="506" t="s">
        <v>41</v>
      </c>
      <c r="D103" s="534"/>
      <c r="E103" s="72"/>
      <c r="F103" s="568"/>
      <c r="G103" s="653" t="s">
        <v>658</v>
      </c>
      <c r="H103" s="1132" t="s">
        <v>660</v>
      </c>
      <c r="I103" s="1172"/>
      <c r="J103" s="652"/>
      <c r="K103" s="652"/>
      <c r="L103" s="652"/>
      <c r="M103" s="652"/>
      <c r="N103" s="652"/>
      <c r="O103" s="1173"/>
    </row>
    <row r="104" spans="1:15" x14ac:dyDescent="0.45">
      <c r="A104" s="403" t="s">
        <v>129</v>
      </c>
      <c r="B104" s="404" t="s">
        <v>66</v>
      </c>
      <c r="C104" s="507" t="s">
        <v>42</v>
      </c>
      <c r="D104" s="696"/>
      <c r="E104" s="697"/>
      <c r="F104" s="584" t="s">
        <v>96</v>
      </c>
      <c r="G104" s="670"/>
      <c r="H104" s="1153"/>
      <c r="I104" s="1204"/>
      <c r="J104" s="408"/>
      <c r="K104" s="408"/>
      <c r="L104" s="408"/>
      <c r="M104" s="408"/>
      <c r="N104" s="408"/>
      <c r="O104" s="1205"/>
    </row>
    <row r="105" spans="1:15" x14ac:dyDescent="0.45">
      <c r="A105" s="503" t="s">
        <v>129</v>
      </c>
      <c r="B105" s="135" t="s">
        <v>66</v>
      </c>
      <c r="C105" s="504" t="s">
        <v>42</v>
      </c>
      <c r="D105" s="533"/>
      <c r="E105" s="125"/>
      <c r="F105" s="567"/>
      <c r="G105" s="653" t="s">
        <v>661</v>
      </c>
      <c r="H105" s="1132" t="s">
        <v>184</v>
      </c>
      <c r="I105" s="1172"/>
      <c r="J105" s="652"/>
      <c r="K105" s="652"/>
      <c r="L105" s="652"/>
      <c r="M105" s="652"/>
      <c r="N105" s="652"/>
      <c r="O105" s="1173"/>
    </row>
    <row r="106" spans="1:15" x14ac:dyDescent="0.45">
      <c r="A106" s="505" t="s">
        <v>129</v>
      </c>
      <c r="B106" s="61" t="s">
        <v>66</v>
      </c>
      <c r="C106" s="506" t="s">
        <v>42</v>
      </c>
      <c r="D106" s="534"/>
      <c r="E106" s="72"/>
      <c r="F106" s="568"/>
      <c r="G106" s="653" t="s">
        <v>662</v>
      </c>
      <c r="H106" s="1132" t="s">
        <v>599</v>
      </c>
      <c r="I106" s="1172"/>
      <c r="J106" s="652"/>
      <c r="K106" s="652"/>
      <c r="L106" s="652"/>
      <c r="M106" s="652"/>
      <c r="N106" s="652"/>
      <c r="O106" s="1173"/>
    </row>
    <row r="107" spans="1:15" ht="28.5" x14ac:dyDescent="0.45">
      <c r="A107" s="505" t="s">
        <v>129</v>
      </c>
      <c r="B107" s="61" t="s">
        <v>66</v>
      </c>
      <c r="C107" s="506" t="s">
        <v>42</v>
      </c>
      <c r="D107" s="534"/>
      <c r="E107" s="72"/>
      <c r="F107" s="568"/>
      <c r="G107" s="653" t="s">
        <v>663</v>
      </c>
      <c r="H107" s="1132" t="s">
        <v>664</v>
      </c>
      <c r="I107" s="1172"/>
      <c r="J107" s="652"/>
      <c r="K107" s="652"/>
      <c r="L107" s="652"/>
      <c r="M107" s="652"/>
      <c r="N107" s="652"/>
      <c r="O107" s="1173"/>
    </row>
    <row r="108" spans="1:15" x14ac:dyDescent="0.45">
      <c r="A108" s="403" t="s">
        <v>129</v>
      </c>
      <c r="B108" s="404" t="s">
        <v>66</v>
      </c>
      <c r="C108" s="507" t="s">
        <v>43</v>
      </c>
      <c r="D108" s="696"/>
      <c r="E108" s="697"/>
      <c r="F108" s="584" t="s">
        <v>97</v>
      </c>
      <c r="G108" s="670"/>
      <c r="H108" s="1153"/>
      <c r="I108" s="1204"/>
      <c r="J108" s="408"/>
      <c r="K108" s="408"/>
      <c r="L108" s="408"/>
      <c r="M108" s="408"/>
      <c r="N108" s="408"/>
      <c r="O108" s="1205"/>
    </row>
    <row r="109" spans="1:15" ht="42.75" x14ac:dyDescent="0.45">
      <c r="A109" s="503" t="s">
        <v>129</v>
      </c>
      <c r="B109" s="135" t="s">
        <v>66</v>
      </c>
      <c r="C109" s="504" t="s">
        <v>43</v>
      </c>
      <c r="D109" s="533"/>
      <c r="E109" s="125"/>
      <c r="F109" s="567"/>
      <c r="G109" s="653" t="s">
        <v>891</v>
      </c>
      <c r="H109" s="1136">
        <v>1</v>
      </c>
      <c r="I109" s="1172"/>
      <c r="J109" s="652"/>
      <c r="K109" s="652"/>
      <c r="L109" s="652"/>
      <c r="M109" s="652"/>
      <c r="N109" s="652"/>
      <c r="O109" s="1173"/>
    </row>
    <row r="110" spans="1:15" x14ac:dyDescent="0.45">
      <c r="A110" s="505" t="s">
        <v>129</v>
      </c>
      <c r="B110" s="61" t="s">
        <v>66</v>
      </c>
      <c r="C110" s="506" t="s">
        <v>43</v>
      </c>
      <c r="D110" s="534"/>
      <c r="E110" s="72"/>
      <c r="F110" s="568"/>
      <c r="G110" s="653" t="s">
        <v>665</v>
      </c>
      <c r="H110" s="1132" t="s">
        <v>582</v>
      </c>
      <c r="I110" s="1172"/>
      <c r="J110" s="652"/>
      <c r="K110" s="652"/>
      <c r="L110" s="652"/>
      <c r="M110" s="652"/>
      <c r="N110" s="652"/>
      <c r="O110" s="1173"/>
    </row>
    <row r="111" spans="1:15" x14ac:dyDescent="0.45">
      <c r="A111" s="505" t="s">
        <v>129</v>
      </c>
      <c r="B111" s="61" t="s">
        <v>66</v>
      </c>
      <c r="C111" s="506" t="s">
        <v>43</v>
      </c>
      <c r="D111" s="534"/>
      <c r="E111" s="72"/>
      <c r="F111" s="568"/>
      <c r="G111" s="653" t="s">
        <v>666</v>
      </c>
      <c r="H111" s="1132" t="s">
        <v>667</v>
      </c>
      <c r="I111" s="1172"/>
      <c r="J111" s="652"/>
      <c r="K111" s="652"/>
      <c r="L111" s="652"/>
      <c r="M111" s="652"/>
      <c r="N111" s="652"/>
      <c r="O111" s="1173"/>
    </row>
    <row r="112" spans="1:15" s="56" customFormat="1" x14ac:dyDescent="0.45">
      <c r="A112" s="240" t="s">
        <v>129</v>
      </c>
      <c r="B112" s="241" t="s">
        <v>67</v>
      </c>
      <c r="C112" s="508"/>
      <c r="D112" s="551"/>
      <c r="E112" s="243" t="s">
        <v>5</v>
      </c>
      <c r="F112" s="585"/>
      <c r="G112" s="671"/>
      <c r="H112" s="1154"/>
      <c r="I112" s="1206"/>
      <c r="J112" s="245"/>
      <c r="K112" s="245"/>
      <c r="L112" s="245"/>
      <c r="M112" s="245"/>
      <c r="N112" s="245"/>
      <c r="O112" s="1207"/>
    </row>
    <row r="113" spans="1:15" x14ac:dyDescent="0.45">
      <c r="A113" s="389" t="s">
        <v>129</v>
      </c>
      <c r="B113" s="390" t="s">
        <v>67</v>
      </c>
      <c r="C113" s="502" t="s">
        <v>44</v>
      </c>
      <c r="D113" s="694"/>
      <c r="E113" s="695"/>
      <c r="F113" s="583" t="s">
        <v>98</v>
      </c>
      <c r="G113" s="669"/>
      <c r="H113" s="1152"/>
      <c r="I113" s="1202"/>
      <c r="J113" s="394"/>
      <c r="K113" s="394"/>
      <c r="L113" s="394"/>
      <c r="M113" s="394"/>
      <c r="N113" s="394"/>
      <c r="O113" s="1203"/>
    </row>
    <row r="114" spans="1:15" x14ac:dyDescent="0.45">
      <c r="A114" s="503" t="s">
        <v>129</v>
      </c>
      <c r="B114" s="135" t="s">
        <v>67</v>
      </c>
      <c r="C114" s="504" t="s">
        <v>44</v>
      </c>
      <c r="D114" s="533"/>
      <c r="E114" s="125"/>
      <c r="F114" s="567"/>
      <c r="G114" s="653" t="s">
        <v>668</v>
      </c>
      <c r="H114" s="1132" t="s">
        <v>645</v>
      </c>
      <c r="I114" s="1172"/>
      <c r="J114" s="652"/>
      <c r="K114" s="652"/>
      <c r="L114" s="652"/>
      <c r="M114" s="652"/>
      <c r="N114" s="652"/>
      <c r="O114" s="1173"/>
    </row>
    <row r="115" spans="1:15" ht="28.5" x14ac:dyDescent="0.45">
      <c r="A115" s="505" t="s">
        <v>129</v>
      </c>
      <c r="B115" s="61" t="s">
        <v>67</v>
      </c>
      <c r="C115" s="506" t="s">
        <v>44</v>
      </c>
      <c r="D115" s="534"/>
      <c r="E115" s="72"/>
      <c r="F115" s="568"/>
      <c r="G115" s="653" t="s">
        <v>669</v>
      </c>
      <c r="H115" s="1132" t="s">
        <v>184</v>
      </c>
      <c r="I115" s="1172"/>
      <c r="J115" s="652"/>
      <c r="K115" s="652"/>
      <c r="L115" s="652"/>
      <c r="M115" s="652"/>
      <c r="N115" s="652"/>
      <c r="O115" s="1173"/>
    </row>
    <row r="116" spans="1:15" x14ac:dyDescent="0.45">
      <c r="A116" s="505" t="s">
        <v>129</v>
      </c>
      <c r="B116" s="61" t="s">
        <v>67</v>
      </c>
      <c r="C116" s="506" t="s">
        <v>44</v>
      </c>
      <c r="D116" s="534"/>
      <c r="E116" s="72"/>
      <c r="F116" s="568"/>
      <c r="G116" s="653" t="s">
        <v>670</v>
      </c>
      <c r="H116" s="1132" t="s">
        <v>671</v>
      </c>
      <c r="I116" s="1172"/>
      <c r="J116" s="652"/>
      <c r="K116" s="652"/>
      <c r="L116" s="652"/>
      <c r="M116" s="652"/>
      <c r="N116" s="652"/>
      <c r="O116" s="1173"/>
    </row>
    <row r="117" spans="1:15" s="56" customFormat="1" x14ac:dyDescent="0.45">
      <c r="A117" s="253" t="s">
        <v>6</v>
      </c>
      <c r="B117" s="254"/>
      <c r="C117" s="509"/>
      <c r="D117" s="552" t="s">
        <v>124</v>
      </c>
      <c r="E117" s="257"/>
      <c r="F117" s="586"/>
      <c r="G117" s="672"/>
      <c r="H117" s="1155"/>
      <c r="I117" s="1208"/>
      <c r="J117" s="259"/>
      <c r="K117" s="259"/>
      <c r="L117" s="259"/>
      <c r="M117" s="259"/>
      <c r="N117" s="259"/>
      <c r="O117" s="1209"/>
    </row>
    <row r="118" spans="1:15" s="56" customFormat="1" x14ac:dyDescent="0.45">
      <c r="A118" s="94" t="s">
        <v>6</v>
      </c>
      <c r="B118" s="35" t="s">
        <v>68</v>
      </c>
      <c r="C118" s="510"/>
      <c r="D118" s="553"/>
      <c r="E118" s="79" t="s">
        <v>108</v>
      </c>
      <c r="F118" s="587"/>
      <c r="G118" s="673"/>
      <c r="H118" s="1156"/>
      <c r="I118" s="1210"/>
      <c r="J118" s="38"/>
      <c r="K118" s="38"/>
      <c r="L118" s="38"/>
      <c r="M118" s="38"/>
      <c r="N118" s="38"/>
      <c r="O118" s="1211"/>
    </row>
    <row r="119" spans="1:15" x14ac:dyDescent="0.45">
      <c r="A119" s="419" t="s">
        <v>6</v>
      </c>
      <c r="B119" s="420" t="s">
        <v>68</v>
      </c>
      <c r="C119" s="511" t="s">
        <v>45</v>
      </c>
      <c r="D119" s="698"/>
      <c r="E119" s="699"/>
      <c r="F119" s="588" t="s">
        <v>110</v>
      </c>
      <c r="G119" s="674"/>
      <c r="H119" s="1157"/>
      <c r="I119" s="1212"/>
      <c r="J119" s="424"/>
      <c r="K119" s="424"/>
      <c r="L119" s="424"/>
      <c r="M119" s="424"/>
      <c r="N119" s="424"/>
      <c r="O119" s="1213"/>
    </row>
    <row r="120" spans="1:15" x14ac:dyDescent="0.45">
      <c r="A120" s="512" t="s">
        <v>6</v>
      </c>
      <c r="B120" s="136" t="s">
        <v>68</v>
      </c>
      <c r="C120" s="513" t="s">
        <v>45</v>
      </c>
      <c r="D120" s="533"/>
      <c r="E120" s="125"/>
      <c r="F120" s="567"/>
      <c r="G120" s="653" t="s">
        <v>672</v>
      </c>
      <c r="H120" s="1132" t="s">
        <v>596</v>
      </c>
      <c r="I120" s="1172"/>
      <c r="J120" s="652"/>
      <c r="K120" s="652"/>
      <c r="L120" s="652"/>
      <c r="M120" s="652"/>
      <c r="N120" s="652"/>
      <c r="O120" s="1173"/>
    </row>
    <row r="121" spans="1:15" x14ac:dyDescent="0.45">
      <c r="A121" s="514" t="s">
        <v>6</v>
      </c>
      <c r="B121" s="62" t="s">
        <v>68</v>
      </c>
      <c r="C121" s="515" t="s">
        <v>45</v>
      </c>
      <c r="D121" s="534"/>
      <c r="E121" s="72"/>
      <c r="F121" s="568"/>
      <c r="G121" s="653" t="s">
        <v>673</v>
      </c>
      <c r="H121" s="1132" t="s">
        <v>674</v>
      </c>
      <c r="I121" s="1172"/>
      <c r="J121" s="652"/>
      <c r="K121" s="652"/>
      <c r="L121" s="652"/>
      <c r="M121" s="652"/>
      <c r="N121" s="652"/>
      <c r="O121" s="1173"/>
    </row>
    <row r="122" spans="1:15" x14ac:dyDescent="0.45">
      <c r="A122" s="432" t="s">
        <v>6</v>
      </c>
      <c r="B122" s="433" t="s">
        <v>68</v>
      </c>
      <c r="C122" s="516" t="s">
        <v>46</v>
      </c>
      <c r="D122" s="700"/>
      <c r="E122" s="701"/>
      <c r="F122" s="589" t="s">
        <v>111</v>
      </c>
      <c r="G122" s="675"/>
      <c r="H122" s="1158"/>
      <c r="I122" s="1214"/>
      <c r="J122" s="437"/>
      <c r="K122" s="437"/>
      <c r="L122" s="437"/>
      <c r="M122" s="437"/>
      <c r="N122" s="437"/>
      <c r="O122" s="1215"/>
    </row>
    <row r="123" spans="1:15" x14ac:dyDescent="0.45">
      <c r="A123" s="512" t="s">
        <v>6</v>
      </c>
      <c r="B123" s="136" t="s">
        <v>68</v>
      </c>
      <c r="C123" s="513" t="s">
        <v>46</v>
      </c>
      <c r="D123" s="533"/>
      <c r="E123" s="125"/>
      <c r="F123" s="567"/>
      <c r="G123" s="653" t="s">
        <v>675</v>
      </c>
      <c r="H123" s="1132" t="s">
        <v>608</v>
      </c>
      <c r="I123" s="1172"/>
      <c r="J123" s="652"/>
      <c r="K123" s="652"/>
      <c r="L123" s="652"/>
      <c r="M123" s="652"/>
      <c r="N123" s="652"/>
      <c r="O123" s="1173"/>
    </row>
    <row r="124" spans="1:15" x14ac:dyDescent="0.45">
      <c r="A124" s="514" t="s">
        <v>6</v>
      </c>
      <c r="B124" s="62" t="s">
        <v>68</v>
      </c>
      <c r="C124" s="515" t="s">
        <v>46</v>
      </c>
      <c r="D124" s="534"/>
      <c r="E124" s="72"/>
      <c r="F124" s="568"/>
      <c r="G124" s="653" t="s">
        <v>676</v>
      </c>
      <c r="H124" s="1132" t="s">
        <v>677</v>
      </c>
      <c r="I124" s="1172"/>
      <c r="J124" s="652"/>
      <c r="K124" s="652"/>
      <c r="L124" s="652"/>
      <c r="M124" s="652"/>
      <c r="N124" s="652"/>
      <c r="O124" s="1173"/>
    </row>
    <row r="125" spans="1:15" s="56" customFormat="1" x14ac:dyDescent="0.45">
      <c r="A125" s="267" t="s">
        <v>6</v>
      </c>
      <c r="B125" s="268" t="s">
        <v>69</v>
      </c>
      <c r="C125" s="517"/>
      <c r="D125" s="556"/>
      <c r="E125" s="270" t="s">
        <v>109</v>
      </c>
      <c r="F125" s="590"/>
      <c r="G125" s="676"/>
      <c r="H125" s="1159"/>
      <c r="I125" s="1216"/>
      <c r="J125" s="272"/>
      <c r="K125" s="272"/>
      <c r="L125" s="272"/>
      <c r="M125" s="272"/>
      <c r="N125" s="272"/>
      <c r="O125" s="1217"/>
    </row>
    <row r="126" spans="1:15" x14ac:dyDescent="0.45">
      <c r="A126" s="419" t="s">
        <v>6</v>
      </c>
      <c r="B126" s="420" t="s">
        <v>69</v>
      </c>
      <c r="C126" s="511" t="s">
        <v>47</v>
      </c>
      <c r="D126" s="698"/>
      <c r="E126" s="699"/>
      <c r="F126" s="588" t="s">
        <v>167</v>
      </c>
      <c r="G126" s="674"/>
      <c r="H126" s="1157"/>
      <c r="I126" s="1212"/>
      <c r="J126" s="424"/>
      <c r="K126" s="424"/>
      <c r="L126" s="424"/>
      <c r="M126" s="424"/>
      <c r="N126" s="424"/>
      <c r="O126" s="1213"/>
    </row>
    <row r="127" spans="1:15" x14ac:dyDescent="0.45">
      <c r="A127" s="512" t="s">
        <v>6</v>
      </c>
      <c r="B127" s="136" t="s">
        <v>69</v>
      </c>
      <c r="C127" s="513" t="s">
        <v>47</v>
      </c>
      <c r="D127" s="533"/>
      <c r="E127" s="125"/>
      <c r="F127" s="567"/>
      <c r="G127" s="653" t="s">
        <v>678</v>
      </c>
      <c r="H127" s="1132" t="s">
        <v>608</v>
      </c>
      <c r="I127" s="1172"/>
      <c r="J127" s="652"/>
      <c r="K127" s="652"/>
      <c r="L127" s="652"/>
      <c r="M127" s="652"/>
      <c r="N127" s="652"/>
      <c r="O127" s="1173"/>
    </row>
    <row r="128" spans="1:15" x14ac:dyDescent="0.45">
      <c r="A128" s="514" t="s">
        <v>6</v>
      </c>
      <c r="B128" s="62" t="s">
        <v>69</v>
      </c>
      <c r="C128" s="515" t="s">
        <v>47</v>
      </c>
      <c r="D128" s="534"/>
      <c r="E128" s="72"/>
      <c r="F128" s="568"/>
      <c r="G128" s="653" t="s">
        <v>679</v>
      </c>
      <c r="H128" s="1132" t="s">
        <v>681</v>
      </c>
      <c r="I128" s="1172"/>
      <c r="J128" s="652"/>
      <c r="K128" s="652"/>
      <c r="L128" s="652"/>
      <c r="M128" s="652"/>
      <c r="N128" s="652"/>
      <c r="O128" s="1173"/>
    </row>
    <row r="129" spans="1:15" x14ac:dyDescent="0.45">
      <c r="A129" s="514" t="s">
        <v>6</v>
      </c>
      <c r="B129" s="62" t="s">
        <v>69</v>
      </c>
      <c r="C129" s="515" t="s">
        <v>47</v>
      </c>
      <c r="D129" s="534"/>
      <c r="E129" s="72"/>
      <c r="F129" s="568"/>
      <c r="G129" s="653" t="s">
        <v>680</v>
      </c>
      <c r="H129" s="1132" t="s">
        <v>682</v>
      </c>
      <c r="I129" s="1172"/>
      <c r="J129" s="652"/>
      <c r="K129" s="652"/>
      <c r="L129" s="652"/>
      <c r="M129" s="652"/>
      <c r="N129" s="652"/>
      <c r="O129" s="1173"/>
    </row>
    <row r="130" spans="1:15" x14ac:dyDescent="0.45">
      <c r="A130" s="432" t="s">
        <v>6</v>
      </c>
      <c r="B130" s="433" t="s">
        <v>69</v>
      </c>
      <c r="C130" s="516" t="s">
        <v>48</v>
      </c>
      <c r="D130" s="700"/>
      <c r="E130" s="701"/>
      <c r="F130" s="589" t="s">
        <v>112</v>
      </c>
      <c r="G130" s="675"/>
      <c r="H130" s="1158"/>
      <c r="I130" s="1214"/>
      <c r="J130" s="437"/>
      <c r="K130" s="437"/>
      <c r="L130" s="437"/>
      <c r="M130" s="437"/>
      <c r="N130" s="437"/>
      <c r="O130" s="1215"/>
    </row>
    <row r="131" spans="1:15" ht="28.5" x14ac:dyDescent="0.45">
      <c r="A131" s="1380"/>
      <c r="B131" s="1381"/>
      <c r="C131" s="513" t="s">
        <v>48</v>
      </c>
      <c r="D131" s="533"/>
      <c r="E131" s="125"/>
      <c r="F131" s="567"/>
      <c r="G131" s="653" t="s">
        <v>892</v>
      </c>
      <c r="H131" s="1132" t="s">
        <v>893</v>
      </c>
      <c r="I131" s="1172"/>
      <c r="J131" s="652"/>
      <c r="K131" s="652"/>
      <c r="L131" s="652"/>
      <c r="M131" s="652"/>
      <c r="N131" s="652"/>
      <c r="O131" s="1173"/>
    </row>
    <row r="132" spans="1:15" ht="28.5" x14ac:dyDescent="0.45">
      <c r="A132" s="512" t="s">
        <v>6</v>
      </c>
      <c r="B132" s="136" t="s">
        <v>69</v>
      </c>
      <c r="C132" s="513" t="s">
        <v>48</v>
      </c>
      <c r="D132" s="533"/>
      <c r="E132" s="125"/>
      <c r="F132" s="567"/>
      <c r="G132" s="653" t="s">
        <v>272</v>
      </c>
      <c r="H132" s="1132" t="s">
        <v>273</v>
      </c>
      <c r="I132" s="1172"/>
      <c r="J132" s="652"/>
      <c r="K132" s="652"/>
      <c r="L132" s="652"/>
      <c r="M132" s="652"/>
      <c r="N132" s="652"/>
      <c r="O132" s="1173"/>
    </row>
    <row r="133" spans="1:15" x14ac:dyDescent="0.45">
      <c r="A133" s="432" t="s">
        <v>6</v>
      </c>
      <c r="B133" s="433" t="s">
        <v>69</v>
      </c>
      <c r="C133" s="516" t="s">
        <v>49</v>
      </c>
      <c r="D133" s="700"/>
      <c r="E133" s="701"/>
      <c r="F133" s="589" t="s">
        <v>113</v>
      </c>
      <c r="G133" s="675"/>
      <c r="H133" s="1158"/>
      <c r="I133" s="1214"/>
      <c r="J133" s="437"/>
      <c r="K133" s="437"/>
      <c r="L133" s="437"/>
      <c r="M133" s="437"/>
      <c r="N133" s="437"/>
      <c r="O133" s="1215"/>
    </row>
    <row r="134" spans="1:15" x14ac:dyDescent="0.45">
      <c r="A134" s="512" t="s">
        <v>6</v>
      </c>
      <c r="B134" s="136" t="s">
        <v>69</v>
      </c>
      <c r="C134" s="513" t="s">
        <v>49</v>
      </c>
      <c r="D134" s="533"/>
      <c r="E134" s="125"/>
      <c r="F134" s="567"/>
      <c r="G134" s="653" t="s">
        <v>275</v>
      </c>
      <c r="H134" s="1132" t="s">
        <v>276</v>
      </c>
      <c r="I134" s="1172"/>
      <c r="J134" s="652"/>
      <c r="K134" s="652"/>
      <c r="L134" s="652"/>
      <c r="M134" s="652"/>
      <c r="N134" s="652"/>
      <c r="O134" s="1173"/>
    </row>
    <row r="135" spans="1:15" x14ac:dyDescent="0.45">
      <c r="A135" s="432" t="s">
        <v>6</v>
      </c>
      <c r="B135" s="433" t="s">
        <v>69</v>
      </c>
      <c r="C135" s="516" t="s">
        <v>50</v>
      </c>
      <c r="D135" s="700"/>
      <c r="E135" s="701"/>
      <c r="F135" s="589" t="s">
        <v>162</v>
      </c>
      <c r="G135" s="675"/>
      <c r="H135" s="1158"/>
      <c r="I135" s="1214"/>
      <c r="J135" s="437"/>
      <c r="K135" s="437"/>
      <c r="L135" s="437"/>
      <c r="M135" s="437"/>
      <c r="N135" s="437"/>
      <c r="O135" s="1215"/>
    </row>
    <row r="136" spans="1:15" x14ac:dyDescent="0.45">
      <c r="A136" s="512" t="s">
        <v>6</v>
      </c>
      <c r="B136" s="136" t="s">
        <v>69</v>
      </c>
      <c r="C136" s="513" t="s">
        <v>50</v>
      </c>
      <c r="D136" s="533"/>
      <c r="E136" s="125"/>
      <c r="F136" s="567"/>
      <c r="G136" s="653" t="s">
        <v>683</v>
      </c>
      <c r="H136" s="1132" t="s">
        <v>599</v>
      </c>
      <c r="I136" s="1172"/>
      <c r="J136" s="652"/>
      <c r="K136" s="652"/>
      <c r="L136" s="652"/>
      <c r="M136" s="652"/>
      <c r="N136" s="652"/>
      <c r="O136" s="1173"/>
    </row>
    <row r="137" spans="1:15" x14ac:dyDescent="0.45">
      <c r="A137" s="512" t="s">
        <v>6</v>
      </c>
      <c r="B137" s="136" t="s">
        <v>69</v>
      </c>
      <c r="C137" s="513" t="s">
        <v>50</v>
      </c>
      <c r="D137" s="562"/>
      <c r="E137" s="139"/>
      <c r="F137" s="651"/>
      <c r="G137" s="652" t="s">
        <v>684</v>
      </c>
      <c r="H137" s="1132" t="s">
        <v>608</v>
      </c>
      <c r="I137" s="1172"/>
      <c r="J137" s="652"/>
      <c r="K137" s="652"/>
      <c r="L137" s="652"/>
      <c r="M137" s="652"/>
      <c r="N137" s="652"/>
      <c r="O137" s="1173"/>
    </row>
    <row r="138" spans="1:15" s="56" customFormat="1" x14ac:dyDescent="0.45">
      <c r="A138" s="280" t="s">
        <v>130</v>
      </c>
      <c r="B138" s="281"/>
      <c r="C138" s="518"/>
      <c r="D138" s="557" t="s">
        <v>125</v>
      </c>
      <c r="E138" s="284"/>
      <c r="F138" s="591"/>
      <c r="G138" s="677"/>
      <c r="H138" s="1160"/>
      <c r="I138" s="1218"/>
      <c r="J138" s="286"/>
      <c r="K138" s="286"/>
      <c r="L138" s="286"/>
      <c r="M138" s="286"/>
      <c r="N138" s="286"/>
      <c r="O138" s="1219"/>
    </row>
    <row r="139" spans="1:15" s="56" customFormat="1" x14ac:dyDescent="0.45">
      <c r="A139" s="95" t="s">
        <v>130</v>
      </c>
      <c r="B139" s="39" t="s">
        <v>70</v>
      </c>
      <c r="C139" s="519"/>
      <c r="D139" s="558"/>
      <c r="E139" s="80" t="s">
        <v>119</v>
      </c>
      <c r="F139" s="592"/>
      <c r="G139" s="678"/>
      <c r="H139" s="1161"/>
      <c r="I139" s="1220"/>
      <c r="J139" s="42"/>
      <c r="K139" s="42"/>
      <c r="L139" s="42"/>
      <c r="M139" s="42"/>
      <c r="N139" s="42"/>
      <c r="O139" s="1221"/>
    </row>
    <row r="140" spans="1:15" x14ac:dyDescent="0.45">
      <c r="A140" s="446" t="s">
        <v>130</v>
      </c>
      <c r="B140" s="447" t="s">
        <v>70</v>
      </c>
      <c r="C140" s="520" t="s">
        <v>51</v>
      </c>
      <c r="D140" s="702"/>
      <c r="E140" s="703"/>
      <c r="F140" s="593" t="s">
        <v>114</v>
      </c>
      <c r="G140" s="679"/>
      <c r="H140" s="1162"/>
      <c r="I140" s="1222"/>
      <c r="J140" s="451"/>
      <c r="K140" s="451"/>
      <c r="L140" s="451"/>
      <c r="M140" s="451"/>
      <c r="N140" s="451"/>
      <c r="O140" s="1223"/>
    </row>
    <row r="141" spans="1:15" x14ac:dyDescent="0.45">
      <c r="A141" s="521" t="s">
        <v>130</v>
      </c>
      <c r="B141" s="137" t="s">
        <v>70</v>
      </c>
      <c r="C141" s="522" t="s">
        <v>51</v>
      </c>
      <c r="D141" s="533"/>
      <c r="E141" s="125"/>
      <c r="F141" s="567"/>
      <c r="G141" s="653" t="s">
        <v>685</v>
      </c>
      <c r="H141" s="1132">
        <v>64</v>
      </c>
      <c r="I141" s="1172"/>
      <c r="J141" s="652"/>
      <c r="K141" s="652"/>
      <c r="L141" s="652"/>
      <c r="M141" s="652"/>
      <c r="N141" s="652"/>
      <c r="O141" s="1173"/>
    </row>
    <row r="142" spans="1:15" x14ac:dyDescent="0.45">
      <c r="A142" s="523" t="s">
        <v>130</v>
      </c>
      <c r="B142" s="63" t="s">
        <v>70</v>
      </c>
      <c r="C142" s="524" t="s">
        <v>51</v>
      </c>
      <c r="D142" s="534"/>
      <c r="E142" s="72"/>
      <c r="F142" s="568"/>
      <c r="G142" s="653" t="s">
        <v>686</v>
      </c>
      <c r="H142" s="1132">
        <v>50</v>
      </c>
      <c r="I142" s="1172"/>
      <c r="J142" s="652"/>
      <c r="K142" s="652"/>
      <c r="L142" s="652"/>
      <c r="M142" s="652"/>
      <c r="N142" s="652"/>
      <c r="O142" s="1173"/>
    </row>
    <row r="143" spans="1:15" x14ac:dyDescent="0.45">
      <c r="A143" s="523" t="s">
        <v>130</v>
      </c>
      <c r="B143" s="63" t="s">
        <v>70</v>
      </c>
      <c r="C143" s="524" t="s">
        <v>51</v>
      </c>
      <c r="D143" s="534"/>
      <c r="E143" s="72"/>
      <c r="F143" s="568"/>
      <c r="G143" s="653" t="s">
        <v>687</v>
      </c>
      <c r="H143" s="1132" t="s">
        <v>688</v>
      </c>
      <c r="I143" s="1172"/>
      <c r="J143" s="652"/>
      <c r="K143" s="652"/>
      <c r="L143" s="652"/>
      <c r="M143" s="652"/>
      <c r="N143" s="652"/>
      <c r="O143" s="1173"/>
    </row>
    <row r="144" spans="1:15" s="56" customFormat="1" x14ac:dyDescent="0.45">
      <c r="A144" s="294" t="s">
        <v>130</v>
      </c>
      <c r="B144" s="295" t="s">
        <v>71</v>
      </c>
      <c r="C144" s="525"/>
      <c r="D144" s="560"/>
      <c r="E144" s="298" t="s">
        <v>120</v>
      </c>
      <c r="F144" s="594"/>
      <c r="G144" s="680"/>
      <c r="H144" s="1163"/>
      <c r="I144" s="1224"/>
      <c r="J144" s="300"/>
      <c r="K144" s="300"/>
      <c r="L144" s="300"/>
      <c r="M144" s="300"/>
      <c r="N144" s="300"/>
      <c r="O144" s="1225"/>
    </row>
    <row r="145" spans="1:15" x14ac:dyDescent="0.45">
      <c r="A145" s="446" t="s">
        <v>130</v>
      </c>
      <c r="B145" s="447" t="s">
        <v>71</v>
      </c>
      <c r="C145" s="520" t="s">
        <v>52</v>
      </c>
      <c r="D145" s="702"/>
      <c r="E145" s="703"/>
      <c r="F145" s="593" t="s">
        <v>115</v>
      </c>
      <c r="G145" s="679"/>
      <c r="H145" s="1162"/>
      <c r="I145" s="1222"/>
      <c r="J145" s="451"/>
      <c r="K145" s="451"/>
      <c r="L145" s="451"/>
      <c r="M145" s="451"/>
      <c r="N145" s="451"/>
      <c r="O145" s="1223"/>
    </row>
    <row r="146" spans="1:15" x14ac:dyDescent="0.45">
      <c r="A146" s="521" t="s">
        <v>130</v>
      </c>
      <c r="B146" s="137" t="s">
        <v>71</v>
      </c>
      <c r="C146" s="522" t="s">
        <v>52</v>
      </c>
      <c r="D146" s="533"/>
      <c r="E146" s="125"/>
      <c r="F146" s="567"/>
      <c r="G146" s="653" t="s">
        <v>689</v>
      </c>
      <c r="H146" s="1136" t="s">
        <v>691</v>
      </c>
      <c r="I146" s="1172"/>
      <c r="J146" s="652"/>
      <c r="K146" s="652"/>
      <c r="L146" s="652"/>
      <c r="M146" s="652"/>
      <c r="N146" s="652"/>
      <c r="O146" s="1173"/>
    </row>
    <row r="147" spans="1:15" ht="28.5" x14ac:dyDescent="0.45">
      <c r="A147" s="523" t="s">
        <v>130</v>
      </c>
      <c r="B147" s="63" t="s">
        <v>71</v>
      </c>
      <c r="C147" s="524" t="s">
        <v>52</v>
      </c>
      <c r="D147" s="534"/>
      <c r="E147" s="72"/>
      <c r="F147" s="568"/>
      <c r="G147" s="653" t="s">
        <v>690</v>
      </c>
      <c r="H147" s="1136">
        <v>1</v>
      </c>
      <c r="I147" s="1172"/>
      <c r="J147" s="652"/>
      <c r="K147" s="652"/>
      <c r="L147" s="652"/>
      <c r="M147" s="652"/>
      <c r="N147" s="652"/>
      <c r="O147" s="1173"/>
    </row>
    <row r="148" spans="1:15" x14ac:dyDescent="0.45">
      <c r="A148" s="459" t="s">
        <v>130</v>
      </c>
      <c r="B148" s="460" t="s">
        <v>71</v>
      </c>
      <c r="C148" s="526" t="s">
        <v>53</v>
      </c>
      <c r="D148" s="704"/>
      <c r="E148" s="705"/>
      <c r="F148" s="595" t="s">
        <v>116</v>
      </c>
      <c r="G148" s="681"/>
      <c r="H148" s="1164"/>
      <c r="I148" s="1226"/>
      <c r="J148" s="464"/>
      <c r="K148" s="464"/>
      <c r="L148" s="464"/>
      <c r="M148" s="464"/>
      <c r="N148" s="464"/>
      <c r="O148" s="1227"/>
    </row>
    <row r="149" spans="1:15" x14ac:dyDescent="0.45">
      <c r="A149" s="521" t="s">
        <v>130</v>
      </c>
      <c r="B149" s="137" t="s">
        <v>71</v>
      </c>
      <c r="C149" s="522" t="s">
        <v>53</v>
      </c>
      <c r="D149" s="533"/>
      <c r="E149" s="125"/>
      <c r="F149" s="567"/>
      <c r="G149" s="653" t="s">
        <v>692</v>
      </c>
      <c r="H149" s="1132" t="s">
        <v>695</v>
      </c>
      <c r="I149" s="1172"/>
      <c r="J149" s="652"/>
      <c r="K149" s="652"/>
      <c r="L149" s="652"/>
      <c r="M149" s="652"/>
      <c r="N149" s="652"/>
      <c r="O149" s="1173"/>
    </row>
    <row r="150" spans="1:15" x14ac:dyDescent="0.45">
      <c r="A150" s="523" t="s">
        <v>130</v>
      </c>
      <c r="B150" s="63" t="s">
        <v>71</v>
      </c>
      <c r="C150" s="524" t="s">
        <v>53</v>
      </c>
      <c r="D150" s="534"/>
      <c r="E150" s="72"/>
      <c r="F150" s="568"/>
      <c r="G150" s="653" t="s">
        <v>693</v>
      </c>
      <c r="H150" s="1136" t="s">
        <v>696</v>
      </c>
      <c r="I150" s="1172"/>
      <c r="J150" s="652"/>
      <c r="K150" s="652"/>
      <c r="L150" s="652"/>
      <c r="M150" s="652"/>
      <c r="N150" s="652"/>
      <c r="O150" s="1173"/>
    </row>
    <row r="151" spans="1:15" ht="28.5" x14ac:dyDescent="0.45">
      <c r="A151" s="523" t="s">
        <v>130</v>
      </c>
      <c r="B151" s="63" t="s">
        <v>71</v>
      </c>
      <c r="C151" s="524" t="s">
        <v>53</v>
      </c>
      <c r="D151" s="534"/>
      <c r="E151" s="72"/>
      <c r="F151" s="568"/>
      <c r="G151" s="653" t="s">
        <v>694</v>
      </c>
      <c r="H151" s="1136">
        <v>1</v>
      </c>
      <c r="I151" s="1172"/>
      <c r="J151" s="652"/>
      <c r="K151" s="652"/>
      <c r="L151" s="652"/>
      <c r="M151" s="652"/>
      <c r="N151" s="652"/>
      <c r="O151" s="1173"/>
    </row>
    <row r="152" spans="1:15" x14ac:dyDescent="0.45">
      <c r="A152" s="459" t="s">
        <v>130</v>
      </c>
      <c r="B152" s="460" t="s">
        <v>71</v>
      </c>
      <c r="C152" s="526" t="s">
        <v>54</v>
      </c>
      <c r="D152" s="704"/>
      <c r="E152" s="705"/>
      <c r="F152" s="595" t="s">
        <v>117</v>
      </c>
      <c r="G152" s="681"/>
      <c r="H152" s="1164"/>
      <c r="I152" s="1226"/>
      <c r="J152" s="464"/>
      <c r="K152" s="464"/>
      <c r="L152" s="464"/>
      <c r="M152" s="464"/>
      <c r="N152" s="464"/>
      <c r="O152" s="1227"/>
    </row>
    <row r="153" spans="1:15" x14ac:dyDescent="0.45">
      <c r="A153" s="521" t="s">
        <v>130</v>
      </c>
      <c r="B153" s="137" t="s">
        <v>71</v>
      </c>
      <c r="C153" s="522" t="s">
        <v>54</v>
      </c>
      <c r="D153" s="533"/>
      <c r="E153" s="125"/>
      <c r="F153" s="567"/>
      <c r="G153" s="653" t="s">
        <v>697</v>
      </c>
      <c r="H153" s="1132" t="s">
        <v>599</v>
      </c>
      <c r="I153" s="1172"/>
      <c r="J153" s="652"/>
      <c r="K153" s="652"/>
      <c r="L153" s="652"/>
      <c r="M153" s="652"/>
      <c r="N153" s="652"/>
      <c r="O153" s="1173"/>
    </row>
    <row r="154" spans="1:15" ht="28.5" x14ac:dyDescent="0.45">
      <c r="A154" s="523" t="s">
        <v>130</v>
      </c>
      <c r="B154" s="63" t="s">
        <v>71</v>
      </c>
      <c r="C154" s="524" t="s">
        <v>54</v>
      </c>
      <c r="D154" s="534"/>
      <c r="E154" s="72"/>
      <c r="F154" s="568"/>
      <c r="G154" s="653" t="s">
        <v>698</v>
      </c>
      <c r="H154" s="1132" t="s">
        <v>591</v>
      </c>
      <c r="I154" s="1172"/>
      <c r="J154" s="652"/>
      <c r="K154" s="652"/>
      <c r="L154" s="652"/>
      <c r="M154" s="652"/>
      <c r="N154" s="652"/>
      <c r="O154" s="1173"/>
    </row>
    <row r="155" spans="1:15" x14ac:dyDescent="0.45">
      <c r="A155" s="459" t="s">
        <v>130</v>
      </c>
      <c r="B155" s="460" t="s">
        <v>71</v>
      </c>
      <c r="C155" s="526" t="s">
        <v>55</v>
      </c>
      <c r="D155" s="704"/>
      <c r="E155" s="705"/>
      <c r="F155" s="595" t="s">
        <v>118</v>
      </c>
      <c r="G155" s="681"/>
      <c r="H155" s="1165"/>
      <c r="I155" s="1226"/>
      <c r="J155" s="464"/>
      <c r="K155" s="464"/>
      <c r="L155" s="464"/>
      <c r="M155" s="464"/>
      <c r="N155" s="464"/>
      <c r="O155" s="1227"/>
    </row>
    <row r="156" spans="1:15" ht="43.15" thickBot="1" x14ac:dyDescent="0.5">
      <c r="A156" s="527" t="s">
        <v>130</v>
      </c>
      <c r="B156" s="528" t="s">
        <v>71</v>
      </c>
      <c r="C156" s="529" t="s">
        <v>55</v>
      </c>
      <c r="D156" s="562"/>
      <c r="E156" s="139"/>
      <c r="F156" s="596"/>
      <c r="G156" s="653" t="s">
        <v>290</v>
      </c>
      <c r="H156" s="1136">
        <v>1</v>
      </c>
      <c r="I156" s="1228"/>
      <c r="J156" s="1229"/>
      <c r="K156" s="1229"/>
      <c r="L156" s="1229"/>
      <c r="M156" s="1229"/>
      <c r="N156" s="1229"/>
      <c r="O156" s="1230"/>
    </row>
  </sheetData>
  <phoneticPr fontId="2"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2857-0213-4D8E-91CA-D512E103727D}">
  <sheetPr>
    <tabColor theme="5" tint="0.59999389629810485"/>
  </sheetPr>
  <dimension ref="A1:N78"/>
  <sheetViews>
    <sheetView topLeftCell="A8" zoomScale="55" zoomScaleNormal="55" workbookViewId="0">
      <selection activeCell="H73" sqref="H73"/>
    </sheetView>
  </sheetViews>
  <sheetFormatPr baseColWidth="10" defaultRowHeight="23.25" x14ac:dyDescent="0.45"/>
  <cols>
    <col min="1" max="1" width="7.73046875" style="8" customWidth="1"/>
    <col min="2" max="2" width="7.33203125" style="1300" customWidth="1"/>
    <col min="3" max="3" width="14.9296875" style="563" customWidth="1"/>
    <col min="4" max="4" width="7.19921875" style="73" customWidth="1"/>
    <col min="5" max="5" width="36.33203125" style="2" customWidth="1"/>
    <col min="6" max="6" width="33.3984375" style="2" customWidth="1"/>
    <col min="7" max="7" width="26.86328125" style="2" customWidth="1"/>
    <col min="8" max="14" width="20.53125" style="2" customWidth="1"/>
  </cols>
  <sheetData>
    <row r="1" spans="1:14" ht="30.4" customHeight="1" x14ac:dyDescent="0.45">
      <c r="A1" s="104" t="s">
        <v>151</v>
      </c>
      <c r="B1" s="106" t="s">
        <v>149</v>
      </c>
      <c r="C1" s="105" t="s">
        <v>0</v>
      </c>
      <c r="D1" s="105" t="s">
        <v>132</v>
      </c>
      <c r="E1" s="105" t="s">
        <v>720</v>
      </c>
      <c r="F1" s="105" t="s">
        <v>827</v>
      </c>
      <c r="G1" s="105" t="s">
        <v>155</v>
      </c>
      <c r="H1" s="1018" t="s">
        <v>705</v>
      </c>
      <c r="I1" s="1019" t="s">
        <v>699</v>
      </c>
      <c r="J1" s="1019" t="s">
        <v>700</v>
      </c>
      <c r="K1" s="1019" t="s">
        <v>701</v>
      </c>
      <c r="L1" s="1019" t="s">
        <v>702</v>
      </c>
      <c r="M1" s="1019" t="s">
        <v>703</v>
      </c>
      <c r="N1" s="1020" t="s">
        <v>704</v>
      </c>
    </row>
    <row r="2" spans="1:14" x14ac:dyDescent="0.45">
      <c r="A2" s="88" t="s">
        <v>126</v>
      </c>
      <c r="B2" s="1270"/>
      <c r="C2" s="530" t="s">
        <v>121</v>
      </c>
      <c r="D2" s="74"/>
      <c r="E2" s="648"/>
      <c r="F2" s="11"/>
      <c r="G2" s="11"/>
      <c r="H2" s="1166"/>
      <c r="I2" s="11"/>
      <c r="J2" s="11"/>
      <c r="K2" s="11"/>
      <c r="L2" s="11"/>
      <c r="M2" s="11"/>
      <c r="N2" s="1167"/>
    </row>
    <row r="3" spans="1:14" x14ac:dyDescent="0.45">
      <c r="A3" s="89" t="s">
        <v>126</v>
      </c>
      <c r="B3" s="1271" t="s">
        <v>56</v>
      </c>
      <c r="C3" s="531"/>
      <c r="D3" s="75" t="s">
        <v>102</v>
      </c>
      <c r="E3" s="649"/>
      <c r="F3" s="16"/>
      <c r="G3" s="16"/>
      <c r="H3" s="1168"/>
      <c r="I3" s="16"/>
      <c r="J3" s="16"/>
      <c r="K3" s="16"/>
      <c r="L3" s="16"/>
      <c r="M3" s="16"/>
      <c r="N3" s="1169"/>
    </row>
    <row r="4" spans="1:14" ht="28.5" x14ac:dyDescent="0.45">
      <c r="A4" s="476" t="s">
        <v>126</v>
      </c>
      <c r="B4" s="1272" t="s">
        <v>56</v>
      </c>
      <c r="C4" s="533"/>
      <c r="D4" s="125"/>
      <c r="E4" s="653" t="s">
        <v>721</v>
      </c>
      <c r="F4" s="1132" t="s">
        <v>828</v>
      </c>
      <c r="G4" s="1231" t="s">
        <v>725</v>
      </c>
      <c r="H4" s="1232" t="s">
        <v>729</v>
      </c>
      <c r="I4" s="1233"/>
      <c r="J4" s="1233"/>
      <c r="K4" s="1233"/>
      <c r="L4" s="1233"/>
      <c r="M4" s="1233"/>
      <c r="N4" s="1234"/>
    </row>
    <row r="5" spans="1:14" x14ac:dyDescent="0.45">
      <c r="A5" s="478" t="s">
        <v>126</v>
      </c>
      <c r="B5" s="1273" t="s">
        <v>56</v>
      </c>
      <c r="C5" s="534"/>
      <c r="D5" s="72"/>
      <c r="E5" s="653" t="s">
        <v>722</v>
      </c>
      <c r="F5" s="1132" t="s">
        <v>828</v>
      </c>
      <c r="G5" s="1231" t="s">
        <v>726</v>
      </c>
      <c r="H5" s="1235" t="s">
        <v>730</v>
      </c>
      <c r="I5" s="1233"/>
      <c r="J5" s="1233"/>
      <c r="K5" s="1233"/>
      <c r="L5" s="1233"/>
      <c r="M5" s="1233"/>
      <c r="N5" s="1234"/>
    </row>
    <row r="6" spans="1:14" ht="42.75" x14ac:dyDescent="0.45">
      <c r="A6" s="476" t="s">
        <v>126</v>
      </c>
      <c r="B6" s="1272" t="s">
        <v>56</v>
      </c>
      <c r="C6" s="533"/>
      <c r="D6" s="125"/>
      <c r="E6" s="653" t="s">
        <v>723</v>
      </c>
      <c r="F6" s="1132" t="s">
        <v>830</v>
      </c>
      <c r="G6" s="1231" t="s">
        <v>727</v>
      </c>
      <c r="H6" s="1235"/>
      <c r="I6" s="1233"/>
      <c r="J6" s="1233"/>
      <c r="K6" s="1233"/>
      <c r="L6" s="1233"/>
      <c r="M6" s="1233"/>
      <c r="N6" s="1234"/>
    </row>
    <row r="7" spans="1:14" x14ac:dyDescent="0.45">
      <c r="A7" s="478" t="s">
        <v>126</v>
      </c>
      <c r="B7" s="1273" t="s">
        <v>56</v>
      </c>
      <c r="C7" s="534"/>
      <c r="D7" s="72"/>
      <c r="E7" s="653" t="s">
        <v>724</v>
      </c>
      <c r="F7" s="1132" t="s">
        <v>828</v>
      </c>
      <c r="G7" s="1231" t="s">
        <v>728</v>
      </c>
      <c r="H7" s="1235" t="s">
        <v>731</v>
      </c>
      <c r="I7" s="1233"/>
      <c r="J7" s="1233"/>
      <c r="K7" s="1233"/>
      <c r="L7" s="1233"/>
      <c r="M7" s="1233"/>
      <c r="N7" s="1234"/>
    </row>
    <row r="8" spans="1:14" ht="28.5" x14ac:dyDescent="0.45">
      <c r="A8" s="1345"/>
      <c r="B8" s="1346"/>
      <c r="C8" s="562"/>
      <c r="D8" s="139"/>
      <c r="E8" s="653" t="s">
        <v>863</v>
      </c>
      <c r="F8" s="1132" t="s">
        <v>864</v>
      </c>
      <c r="G8" s="1231" t="s">
        <v>865</v>
      </c>
      <c r="H8" s="1235"/>
      <c r="I8" s="1233"/>
      <c r="J8" s="1233"/>
      <c r="K8" s="1233"/>
      <c r="L8" s="1233"/>
      <c r="M8" s="1233"/>
      <c r="N8" s="1234"/>
    </row>
    <row r="9" spans="1:14" x14ac:dyDescent="0.45">
      <c r="A9" s="156" t="s">
        <v>126</v>
      </c>
      <c r="B9" s="1274" t="s">
        <v>57</v>
      </c>
      <c r="C9" s="536"/>
      <c r="D9" s="160" t="s">
        <v>99</v>
      </c>
      <c r="E9" s="655"/>
      <c r="F9" s="1134"/>
      <c r="G9" s="708"/>
      <c r="H9" s="1236"/>
      <c r="I9" s="708"/>
      <c r="J9" s="708"/>
      <c r="K9" s="708"/>
      <c r="L9" s="708"/>
      <c r="M9" s="708"/>
      <c r="N9" s="1237"/>
    </row>
    <row r="10" spans="1:14" ht="28.5" x14ac:dyDescent="0.45">
      <c r="A10" s="476" t="s">
        <v>126</v>
      </c>
      <c r="B10" s="1272" t="s">
        <v>57</v>
      </c>
      <c r="C10" s="533"/>
      <c r="D10" s="125"/>
      <c r="E10" s="653" t="s">
        <v>732</v>
      </c>
      <c r="F10" s="1132" t="s">
        <v>831</v>
      </c>
      <c r="G10" s="1231" t="s">
        <v>733</v>
      </c>
      <c r="H10" s="1235"/>
      <c r="I10" s="1233"/>
      <c r="J10" s="1233"/>
      <c r="K10" s="1233"/>
      <c r="L10" s="1233"/>
      <c r="M10" s="1233"/>
      <c r="N10" s="1234"/>
    </row>
    <row r="11" spans="1:14" x14ac:dyDescent="0.45">
      <c r="A11" s="170" t="s">
        <v>127</v>
      </c>
      <c r="B11" s="1275"/>
      <c r="C11" s="537" t="s">
        <v>122</v>
      </c>
      <c r="D11" s="174"/>
      <c r="E11" s="657"/>
      <c r="F11" s="1137"/>
      <c r="G11" s="709"/>
      <c r="H11" s="1239"/>
      <c r="I11" s="709"/>
      <c r="J11" s="709"/>
      <c r="K11" s="709"/>
      <c r="L11" s="709"/>
      <c r="M11" s="709"/>
      <c r="N11" s="1240"/>
    </row>
    <row r="12" spans="1:14" x14ac:dyDescent="0.45">
      <c r="A12" s="91" t="s">
        <v>127</v>
      </c>
      <c r="B12" s="1276" t="s">
        <v>58</v>
      </c>
      <c r="C12" s="538"/>
      <c r="D12" s="76" t="s">
        <v>100</v>
      </c>
      <c r="E12" s="658"/>
      <c r="F12" s="1138"/>
      <c r="G12" s="710"/>
      <c r="H12" s="1241"/>
      <c r="I12" s="710"/>
      <c r="J12" s="710"/>
      <c r="K12" s="710"/>
      <c r="L12" s="710"/>
      <c r="M12" s="710"/>
      <c r="N12" s="1242"/>
    </row>
    <row r="13" spans="1:14" ht="28.5" x14ac:dyDescent="0.45">
      <c r="A13" s="485" t="s">
        <v>127</v>
      </c>
      <c r="B13" s="1277" t="s">
        <v>58</v>
      </c>
      <c r="C13" s="533"/>
      <c r="D13" s="125"/>
      <c r="E13" s="653" t="s">
        <v>734</v>
      </c>
      <c r="F13" s="1132" t="s">
        <v>832</v>
      </c>
      <c r="G13" s="1231">
        <v>12</v>
      </c>
      <c r="H13" s="1235">
        <v>8.6999999999999993</v>
      </c>
      <c r="I13" s="1233"/>
      <c r="J13" s="1233"/>
      <c r="K13" s="1233"/>
      <c r="L13" s="1233"/>
      <c r="M13" s="1233"/>
      <c r="N13" s="1234"/>
    </row>
    <row r="14" spans="1:14" ht="28.5" x14ac:dyDescent="0.45">
      <c r="A14" s="485" t="s">
        <v>127</v>
      </c>
      <c r="B14" s="1277" t="s">
        <v>58</v>
      </c>
      <c r="C14" s="533"/>
      <c r="D14" s="125"/>
      <c r="E14" s="653" t="s">
        <v>735</v>
      </c>
      <c r="F14" s="1132" t="s">
        <v>828</v>
      </c>
      <c r="G14" s="1231" t="s">
        <v>778</v>
      </c>
      <c r="H14" s="1235" t="s">
        <v>776</v>
      </c>
      <c r="I14" s="1233"/>
      <c r="J14" s="1233"/>
      <c r="K14" s="1233"/>
      <c r="L14" s="1233"/>
      <c r="M14" s="1233"/>
      <c r="N14" s="1234"/>
    </row>
    <row r="15" spans="1:14" x14ac:dyDescent="0.45">
      <c r="A15" s="487" t="s">
        <v>127</v>
      </c>
      <c r="B15" s="1278" t="s">
        <v>58</v>
      </c>
      <c r="C15" s="534"/>
      <c r="D15" s="72"/>
      <c r="E15" s="653" t="s">
        <v>736</v>
      </c>
      <c r="F15" s="1132" t="s">
        <v>828</v>
      </c>
      <c r="G15" s="1231" t="s">
        <v>779</v>
      </c>
      <c r="H15" s="1235" t="s">
        <v>777</v>
      </c>
      <c r="I15" s="1233"/>
      <c r="J15" s="1233"/>
      <c r="K15" s="1233"/>
      <c r="L15" s="1233"/>
      <c r="M15" s="1233"/>
      <c r="N15" s="1234"/>
    </row>
    <row r="16" spans="1:14" ht="47.25" customHeight="1" x14ac:dyDescent="0.45">
      <c r="A16" s="485" t="s">
        <v>127</v>
      </c>
      <c r="B16" s="1277" t="s">
        <v>58</v>
      </c>
      <c r="C16" s="533"/>
      <c r="D16" s="125"/>
      <c r="E16" s="653" t="s">
        <v>737</v>
      </c>
      <c r="F16" s="1132" t="s">
        <v>829</v>
      </c>
      <c r="G16" s="1231" t="s">
        <v>739</v>
      </c>
      <c r="H16" s="1235">
        <v>0</v>
      </c>
      <c r="I16" s="1233"/>
      <c r="J16" s="1233"/>
      <c r="K16" s="1233"/>
      <c r="L16" s="1233"/>
      <c r="M16" s="1233"/>
      <c r="N16" s="1234"/>
    </row>
    <row r="17" spans="1:14" ht="42.75" x14ac:dyDescent="0.45">
      <c r="A17" s="487" t="s">
        <v>127</v>
      </c>
      <c r="B17" s="1278" t="s">
        <v>58</v>
      </c>
      <c r="C17" s="534"/>
      <c r="D17" s="72"/>
      <c r="E17" s="653" t="s">
        <v>738</v>
      </c>
      <c r="F17" s="1132" t="s">
        <v>833</v>
      </c>
      <c r="G17" s="1231" t="s">
        <v>780</v>
      </c>
      <c r="H17" s="1235"/>
      <c r="I17" s="1233"/>
      <c r="J17" s="1233"/>
      <c r="K17" s="1233"/>
      <c r="L17" s="1233"/>
      <c r="M17" s="1233"/>
      <c r="N17" s="1234"/>
    </row>
    <row r="18" spans="1:14" ht="28.5" x14ac:dyDescent="0.45">
      <c r="A18" s="1347"/>
      <c r="B18" s="1348"/>
      <c r="C18" s="562"/>
      <c r="D18" s="139"/>
      <c r="E18" s="653" t="s">
        <v>866</v>
      </c>
      <c r="F18" s="1132" t="s">
        <v>864</v>
      </c>
      <c r="G18" s="1132" t="s">
        <v>865</v>
      </c>
      <c r="H18" s="1235"/>
      <c r="I18" s="1233"/>
      <c r="J18" s="1233"/>
      <c r="K18" s="1233"/>
      <c r="L18" s="1233"/>
      <c r="M18" s="1233"/>
      <c r="N18" s="1234"/>
    </row>
    <row r="19" spans="1:14" x14ac:dyDescent="0.45">
      <c r="A19" s="184" t="s">
        <v>127</v>
      </c>
      <c r="B19" s="1279" t="s">
        <v>59</v>
      </c>
      <c r="C19" s="541"/>
      <c r="D19" s="188" t="s">
        <v>101</v>
      </c>
      <c r="E19" s="661"/>
      <c r="F19" s="1141"/>
      <c r="G19" s="711"/>
      <c r="H19" s="1243"/>
      <c r="I19" s="711"/>
      <c r="J19" s="711"/>
      <c r="K19" s="711"/>
      <c r="L19" s="711"/>
      <c r="M19" s="711"/>
      <c r="N19" s="1244"/>
    </row>
    <row r="20" spans="1:14" ht="28.5" x14ac:dyDescent="0.45">
      <c r="A20" s="485" t="s">
        <v>127</v>
      </c>
      <c r="B20" s="1277" t="s">
        <v>59</v>
      </c>
      <c r="C20" s="533"/>
      <c r="D20" s="125"/>
      <c r="E20" s="653" t="s">
        <v>834</v>
      </c>
      <c r="F20" s="1132" t="s">
        <v>832</v>
      </c>
      <c r="G20" s="1238">
        <v>0.2</v>
      </c>
      <c r="H20" s="1301">
        <v>0.11</v>
      </c>
      <c r="I20" s="1233"/>
      <c r="J20" s="1233"/>
      <c r="K20" s="1233"/>
      <c r="L20" s="1233"/>
      <c r="M20" s="1233"/>
      <c r="N20" s="1234"/>
    </row>
    <row r="21" spans="1:14" ht="42.75" x14ac:dyDescent="0.45">
      <c r="A21" s="487" t="s">
        <v>127</v>
      </c>
      <c r="B21" s="1278" t="s">
        <v>59</v>
      </c>
      <c r="C21" s="534"/>
      <c r="D21" s="72"/>
      <c r="E21" s="653" t="s">
        <v>740</v>
      </c>
      <c r="F21" s="1132" t="s">
        <v>835</v>
      </c>
      <c r="G21" s="1231" t="s">
        <v>743</v>
      </c>
      <c r="H21" s="1235"/>
      <c r="I21" s="1233"/>
      <c r="J21" s="1233"/>
      <c r="K21" s="1233"/>
      <c r="L21" s="1233"/>
      <c r="M21" s="1233"/>
      <c r="N21" s="1234"/>
    </row>
    <row r="22" spans="1:14" ht="28.5" x14ac:dyDescent="0.45">
      <c r="A22" s="485" t="s">
        <v>127</v>
      </c>
      <c r="B22" s="1277" t="s">
        <v>59</v>
      </c>
      <c r="C22" s="533"/>
      <c r="D22" s="125"/>
      <c r="E22" s="653" t="s">
        <v>741</v>
      </c>
      <c r="F22" s="1132" t="s">
        <v>832</v>
      </c>
      <c r="G22" s="1238">
        <v>0.06</v>
      </c>
      <c r="H22" s="1301">
        <v>0.02</v>
      </c>
      <c r="I22" s="1233"/>
      <c r="J22" s="1233"/>
      <c r="K22" s="1233"/>
      <c r="L22" s="1233"/>
      <c r="M22" s="1233"/>
      <c r="N22" s="1234"/>
    </row>
    <row r="23" spans="1:14" ht="28.5" x14ac:dyDescent="0.45">
      <c r="A23" s="487" t="s">
        <v>127</v>
      </c>
      <c r="B23" s="1278" t="s">
        <v>59</v>
      </c>
      <c r="C23" s="534"/>
      <c r="D23" s="72"/>
      <c r="E23" s="653" t="s">
        <v>742</v>
      </c>
      <c r="F23" s="1132" t="s">
        <v>836</v>
      </c>
      <c r="G23" s="1231" t="s">
        <v>184</v>
      </c>
      <c r="H23" s="1235"/>
      <c r="I23" s="1233"/>
      <c r="J23" s="1233"/>
      <c r="K23" s="1233"/>
      <c r="L23" s="1233"/>
      <c r="M23" s="1233"/>
      <c r="N23" s="1234"/>
    </row>
    <row r="24" spans="1:14" x14ac:dyDescent="0.45">
      <c r="A24" s="198" t="s">
        <v>128</v>
      </c>
      <c r="B24" s="1280"/>
      <c r="C24" s="542" t="s">
        <v>2</v>
      </c>
      <c r="D24" s="202"/>
      <c r="E24" s="662"/>
      <c r="F24" s="1143"/>
      <c r="G24" s="712"/>
      <c r="H24" s="1245"/>
      <c r="I24" s="712"/>
      <c r="J24" s="712"/>
      <c r="K24" s="712"/>
      <c r="L24" s="712"/>
      <c r="M24" s="712"/>
      <c r="N24" s="1246"/>
    </row>
    <row r="25" spans="1:14" x14ac:dyDescent="0.45">
      <c r="A25" s="92" t="s">
        <v>128</v>
      </c>
      <c r="B25" s="1281" t="s">
        <v>60</v>
      </c>
      <c r="C25" s="543"/>
      <c r="D25" s="77" t="s">
        <v>3</v>
      </c>
      <c r="E25" s="663"/>
      <c r="F25" s="1144"/>
      <c r="G25" s="713"/>
      <c r="H25" s="1247"/>
      <c r="I25" s="713"/>
      <c r="J25" s="713"/>
      <c r="K25" s="713"/>
      <c r="L25" s="713"/>
      <c r="M25" s="713"/>
      <c r="N25" s="1248"/>
    </row>
    <row r="26" spans="1:14" ht="28.5" x14ac:dyDescent="0.45">
      <c r="A26" s="494" t="s">
        <v>128</v>
      </c>
      <c r="B26" s="1282" t="s">
        <v>60</v>
      </c>
      <c r="C26" s="533"/>
      <c r="D26" s="125"/>
      <c r="E26" s="653" t="s">
        <v>744</v>
      </c>
      <c r="F26" s="1132" t="s">
        <v>837</v>
      </c>
      <c r="G26" s="1238" t="s">
        <v>757</v>
      </c>
      <c r="H26" s="1301">
        <v>0</v>
      </c>
      <c r="I26" s="1233"/>
      <c r="J26" s="1233"/>
      <c r="K26" s="1233"/>
      <c r="L26" s="1233"/>
      <c r="M26" s="1233"/>
      <c r="N26" s="1234"/>
    </row>
    <row r="27" spans="1:14" ht="28.5" x14ac:dyDescent="0.45">
      <c r="A27" s="496" t="s">
        <v>128</v>
      </c>
      <c r="B27" s="1283" t="s">
        <v>60</v>
      </c>
      <c r="C27" s="534"/>
      <c r="D27" s="72"/>
      <c r="E27" s="653" t="s">
        <v>745</v>
      </c>
      <c r="F27" s="1132" t="s">
        <v>828</v>
      </c>
      <c r="G27" s="1231" t="s">
        <v>782</v>
      </c>
      <c r="H27" s="1235" t="s">
        <v>781</v>
      </c>
      <c r="I27" s="1233"/>
      <c r="J27" s="1233"/>
      <c r="K27" s="1233"/>
      <c r="L27" s="1233"/>
      <c r="M27" s="1233"/>
      <c r="N27" s="1234"/>
    </row>
    <row r="28" spans="1:14" ht="28.5" x14ac:dyDescent="0.45">
      <c r="A28" s="494" t="s">
        <v>128</v>
      </c>
      <c r="B28" s="1282" t="s">
        <v>60</v>
      </c>
      <c r="C28" s="533"/>
      <c r="D28" s="125"/>
      <c r="E28" s="653" t="s">
        <v>746</v>
      </c>
      <c r="F28" s="1132" t="s">
        <v>828</v>
      </c>
      <c r="G28" s="1231" t="s">
        <v>784</v>
      </c>
      <c r="H28" s="1235" t="s">
        <v>783</v>
      </c>
      <c r="I28" s="1233"/>
      <c r="J28" s="1233"/>
      <c r="K28" s="1233"/>
      <c r="L28" s="1233"/>
      <c r="M28" s="1233"/>
      <c r="N28" s="1234"/>
    </row>
    <row r="29" spans="1:14" x14ac:dyDescent="0.45">
      <c r="A29" s="212" t="s">
        <v>128</v>
      </c>
      <c r="B29" s="1284" t="s">
        <v>61</v>
      </c>
      <c r="C29" s="546"/>
      <c r="D29" s="216" t="s">
        <v>103</v>
      </c>
      <c r="E29" s="666"/>
      <c r="F29" s="1147"/>
      <c r="G29" s="714"/>
      <c r="H29" s="1249"/>
      <c r="I29" s="714"/>
      <c r="J29" s="714"/>
      <c r="K29" s="714"/>
      <c r="L29" s="714"/>
      <c r="M29" s="714"/>
      <c r="N29" s="1250"/>
    </row>
    <row r="30" spans="1:14" ht="28.5" x14ac:dyDescent="0.45">
      <c r="A30" s="494" t="s">
        <v>128</v>
      </c>
      <c r="B30" s="1282" t="s">
        <v>61</v>
      </c>
      <c r="C30" s="533"/>
      <c r="D30" s="125"/>
      <c r="E30" s="653" t="s">
        <v>747</v>
      </c>
      <c r="F30" s="1132" t="s">
        <v>838</v>
      </c>
      <c r="G30" s="1231">
        <v>1.7</v>
      </c>
      <c r="H30" s="1235" t="s">
        <v>785</v>
      </c>
      <c r="I30" s="1233"/>
      <c r="J30" s="1233"/>
      <c r="K30" s="1233"/>
      <c r="L30" s="1233"/>
      <c r="M30" s="1233"/>
      <c r="N30" s="1234"/>
    </row>
    <row r="31" spans="1:14" ht="28.5" x14ac:dyDescent="0.45">
      <c r="A31" s="496" t="s">
        <v>128</v>
      </c>
      <c r="B31" s="1283" t="s">
        <v>61</v>
      </c>
      <c r="C31" s="534"/>
      <c r="D31" s="72"/>
      <c r="E31" s="653" t="s">
        <v>786</v>
      </c>
      <c r="F31" s="1132" t="s">
        <v>839</v>
      </c>
      <c r="G31" s="1238">
        <v>0.08</v>
      </c>
      <c r="H31" s="1302">
        <v>3.5000000000000003E-2</v>
      </c>
      <c r="I31" s="1233"/>
      <c r="J31" s="1233"/>
      <c r="K31" s="1233"/>
      <c r="L31" s="1233"/>
      <c r="M31" s="1233"/>
      <c r="N31" s="1234"/>
    </row>
    <row r="32" spans="1:14" x14ac:dyDescent="0.45">
      <c r="A32" s="212" t="s">
        <v>128</v>
      </c>
      <c r="B32" s="1284" t="s">
        <v>62</v>
      </c>
      <c r="C32" s="546"/>
      <c r="D32" s="216" t="s">
        <v>4</v>
      </c>
      <c r="E32" s="666"/>
      <c r="F32" s="1147"/>
      <c r="G32" s="714"/>
      <c r="H32" s="1249"/>
      <c r="I32" s="714"/>
      <c r="J32" s="714"/>
      <c r="K32" s="714"/>
      <c r="L32" s="714"/>
      <c r="M32" s="714"/>
      <c r="N32" s="1250"/>
    </row>
    <row r="33" spans="1:14" ht="28.5" x14ac:dyDescent="0.45">
      <c r="A33" s="494" t="s">
        <v>128</v>
      </c>
      <c r="B33" s="1282" t="s">
        <v>62</v>
      </c>
      <c r="C33" s="533"/>
      <c r="D33" s="125"/>
      <c r="E33" s="653" t="s">
        <v>787</v>
      </c>
      <c r="F33" s="1132" t="s">
        <v>839</v>
      </c>
      <c r="G33" s="1238">
        <v>7.0000000000000007E-2</v>
      </c>
      <c r="H33" s="1302">
        <v>2.5999999999999999E-2</v>
      </c>
      <c r="I33" s="1233"/>
      <c r="J33" s="1233"/>
      <c r="K33" s="1233"/>
      <c r="L33" s="1233"/>
      <c r="M33" s="1233"/>
      <c r="N33" s="1234"/>
    </row>
    <row r="34" spans="1:14" x14ac:dyDescent="0.45">
      <c r="A34" s="212" t="s">
        <v>128</v>
      </c>
      <c r="B34" s="1284" t="s">
        <v>63</v>
      </c>
      <c r="C34" s="546"/>
      <c r="D34" s="216" t="s">
        <v>104</v>
      </c>
      <c r="E34" s="666"/>
      <c r="F34" s="1147"/>
      <c r="G34" s="714"/>
      <c r="H34" s="1249"/>
      <c r="I34" s="714"/>
      <c r="J34" s="714"/>
      <c r="K34" s="714"/>
      <c r="L34" s="714"/>
      <c r="M34" s="714"/>
      <c r="N34" s="1250"/>
    </row>
    <row r="35" spans="1:14" ht="28.5" x14ac:dyDescent="0.45">
      <c r="A35" s="494" t="s">
        <v>128</v>
      </c>
      <c r="B35" s="1282" t="s">
        <v>63</v>
      </c>
      <c r="C35" s="533"/>
      <c r="D35" s="125"/>
      <c r="E35" s="653" t="s">
        <v>748</v>
      </c>
      <c r="F35" s="1132" t="s">
        <v>841</v>
      </c>
      <c r="G35" s="1231" t="s">
        <v>184</v>
      </c>
      <c r="H35" s="1235"/>
      <c r="I35" s="1233"/>
      <c r="J35" s="1233"/>
      <c r="K35" s="1233"/>
      <c r="L35" s="1233"/>
      <c r="M35" s="1233"/>
      <c r="N35" s="1234"/>
    </row>
    <row r="36" spans="1:14" x14ac:dyDescent="0.45">
      <c r="A36" s="212" t="s">
        <v>128</v>
      </c>
      <c r="B36" s="1284" t="s">
        <v>64</v>
      </c>
      <c r="C36" s="546"/>
      <c r="D36" s="216" t="s">
        <v>105</v>
      </c>
      <c r="E36" s="666"/>
      <c r="F36" s="1147"/>
      <c r="G36" s="714"/>
      <c r="H36" s="1249"/>
      <c r="I36" s="714"/>
      <c r="J36" s="714"/>
      <c r="K36" s="714"/>
      <c r="L36" s="714"/>
      <c r="M36" s="714"/>
      <c r="N36" s="1250"/>
    </row>
    <row r="37" spans="1:14" ht="28.5" x14ac:dyDescent="0.45">
      <c r="A37" s="494" t="s">
        <v>128</v>
      </c>
      <c r="B37" s="1282" t="s">
        <v>64</v>
      </c>
      <c r="C37" s="533"/>
      <c r="D37" s="125"/>
      <c r="E37" s="653" t="s">
        <v>749</v>
      </c>
      <c r="F37" s="1132" t="s">
        <v>840</v>
      </c>
      <c r="G37" s="1238">
        <v>0.12</v>
      </c>
      <c r="H37" s="1302">
        <v>7.0000000000000001E-3</v>
      </c>
      <c r="I37" s="1233"/>
      <c r="J37" s="1233"/>
      <c r="K37" s="1233"/>
      <c r="L37" s="1233"/>
      <c r="M37" s="1233"/>
      <c r="N37" s="1234"/>
    </row>
    <row r="38" spans="1:14" x14ac:dyDescent="0.45">
      <c r="A38" s="226" t="s">
        <v>129</v>
      </c>
      <c r="B38" s="1285"/>
      <c r="C38" s="547" t="s">
        <v>123</v>
      </c>
      <c r="D38" s="230"/>
      <c r="E38" s="667"/>
      <c r="F38" s="1150"/>
      <c r="G38" s="715"/>
      <c r="H38" s="1251"/>
      <c r="I38" s="715"/>
      <c r="J38" s="715"/>
      <c r="K38" s="715"/>
      <c r="L38" s="715"/>
      <c r="M38" s="715"/>
      <c r="N38" s="1252"/>
    </row>
    <row r="39" spans="1:14" x14ac:dyDescent="0.45">
      <c r="A39" s="93" t="s">
        <v>129</v>
      </c>
      <c r="B39" s="1286" t="s">
        <v>65</v>
      </c>
      <c r="C39" s="548"/>
      <c r="D39" s="78" t="s">
        <v>106</v>
      </c>
      <c r="E39" s="668"/>
      <c r="F39" s="1151"/>
      <c r="G39" s="716"/>
      <c r="H39" s="1253"/>
      <c r="I39" s="716"/>
      <c r="J39" s="716"/>
      <c r="K39" s="716"/>
      <c r="L39" s="716"/>
      <c r="M39" s="716"/>
      <c r="N39" s="1254"/>
    </row>
    <row r="40" spans="1:14" ht="28.5" x14ac:dyDescent="0.45">
      <c r="A40" s="503" t="s">
        <v>129</v>
      </c>
      <c r="B40" s="1287" t="s">
        <v>65</v>
      </c>
      <c r="C40" s="533"/>
      <c r="D40" s="125"/>
      <c r="E40" s="653" t="s">
        <v>750</v>
      </c>
      <c r="F40" s="1132" t="s">
        <v>828</v>
      </c>
      <c r="G40" s="1233" t="s">
        <v>793</v>
      </c>
      <c r="H40" s="1269" t="s">
        <v>788</v>
      </c>
      <c r="I40" s="1233"/>
      <c r="J40" s="1233"/>
      <c r="K40" s="1233"/>
      <c r="L40" s="1233"/>
      <c r="M40" s="1233"/>
      <c r="N40" s="1234"/>
    </row>
    <row r="41" spans="1:14" x14ac:dyDescent="0.45">
      <c r="A41" s="505" t="s">
        <v>129</v>
      </c>
      <c r="B41" s="1288" t="s">
        <v>65</v>
      </c>
      <c r="C41" s="534"/>
      <c r="D41" s="72"/>
      <c r="E41" s="653" t="s">
        <v>751</v>
      </c>
      <c r="F41" s="1132" t="s">
        <v>828</v>
      </c>
      <c r="G41" s="1233" t="s">
        <v>794</v>
      </c>
      <c r="H41" s="1269" t="s">
        <v>789</v>
      </c>
      <c r="I41" s="1233"/>
      <c r="J41" s="1233"/>
      <c r="K41" s="1233"/>
      <c r="L41" s="1233"/>
      <c r="M41" s="1233"/>
      <c r="N41" s="1234"/>
    </row>
    <row r="42" spans="1:14" ht="28.5" x14ac:dyDescent="0.45">
      <c r="A42" s="505" t="s">
        <v>129</v>
      </c>
      <c r="B42" s="1288" t="s">
        <v>65</v>
      </c>
      <c r="C42" s="534"/>
      <c r="D42" s="72"/>
      <c r="E42" s="652" t="s">
        <v>752</v>
      </c>
      <c r="F42" s="1132" t="s">
        <v>828</v>
      </c>
      <c r="G42" s="1233" t="s">
        <v>795</v>
      </c>
      <c r="H42" s="1314" t="s">
        <v>790</v>
      </c>
      <c r="I42" s="1233"/>
      <c r="J42" s="1233"/>
      <c r="K42" s="1233"/>
      <c r="L42" s="1233"/>
      <c r="M42" s="1233"/>
      <c r="N42" s="1234"/>
    </row>
    <row r="43" spans="1:14" x14ac:dyDescent="0.45">
      <c r="A43" s="505" t="s">
        <v>129</v>
      </c>
      <c r="B43" s="1288" t="s">
        <v>65</v>
      </c>
      <c r="C43" s="534"/>
      <c r="D43" s="72"/>
      <c r="E43" s="653" t="s">
        <v>753</v>
      </c>
      <c r="F43" s="1132" t="s">
        <v>828</v>
      </c>
      <c r="G43" s="1233" t="s">
        <v>796</v>
      </c>
      <c r="H43" s="1269" t="s">
        <v>791</v>
      </c>
      <c r="I43" s="1233"/>
      <c r="J43" s="1233"/>
      <c r="K43" s="1233"/>
      <c r="L43" s="1233"/>
      <c r="M43" s="1233"/>
      <c r="N43" s="1234"/>
    </row>
    <row r="44" spans="1:14" x14ac:dyDescent="0.45">
      <c r="A44" s="505" t="s">
        <v>129</v>
      </c>
      <c r="B44" s="1288" t="s">
        <v>65</v>
      </c>
      <c r="C44" s="533"/>
      <c r="D44" s="125"/>
      <c r="E44" s="652" t="s">
        <v>754</v>
      </c>
      <c r="F44" s="1132" t="s">
        <v>828</v>
      </c>
      <c r="G44" s="1233" t="s">
        <v>797</v>
      </c>
      <c r="H44" s="1314" t="s">
        <v>792</v>
      </c>
      <c r="I44" s="1233"/>
      <c r="J44" s="1233"/>
      <c r="K44" s="1233"/>
      <c r="L44" s="1233"/>
      <c r="M44" s="1233"/>
      <c r="N44" s="1234"/>
    </row>
    <row r="45" spans="1:14" ht="42.75" x14ac:dyDescent="0.45">
      <c r="A45" s="503" t="s">
        <v>129</v>
      </c>
      <c r="B45" s="1287" t="s">
        <v>65</v>
      </c>
      <c r="C45" s="533"/>
      <c r="D45" s="125"/>
      <c r="E45" s="653" t="s">
        <v>755</v>
      </c>
      <c r="F45" s="1132" t="s">
        <v>842</v>
      </c>
      <c r="G45" s="1233" t="s">
        <v>649</v>
      </c>
      <c r="H45" s="1269"/>
      <c r="I45" s="1233"/>
      <c r="J45" s="1233"/>
      <c r="K45" s="1233"/>
      <c r="L45" s="1233"/>
      <c r="M45" s="1233"/>
      <c r="N45" s="1234"/>
    </row>
    <row r="46" spans="1:14" x14ac:dyDescent="0.45">
      <c r="A46" s="240" t="s">
        <v>129</v>
      </c>
      <c r="B46" s="1289" t="s">
        <v>66</v>
      </c>
      <c r="C46" s="551"/>
      <c r="D46" s="243" t="s">
        <v>107</v>
      </c>
      <c r="E46" s="671"/>
      <c r="F46" s="1154"/>
      <c r="G46" s="717"/>
      <c r="H46" s="1255"/>
      <c r="I46" s="717"/>
      <c r="J46" s="717"/>
      <c r="K46" s="717"/>
      <c r="L46" s="717"/>
      <c r="M46" s="717"/>
      <c r="N46" s="1256"/>
    </row>
    <row r="47" spans="1:14" ht="28.5" x14ac:dyDescent="0.45">
      <c r="A47" s="503" t="s">
        <v>129</v>
      </c>
      <c r="B47" s="1287" t="s">
        <v>66</v>
      </c>
      <c r="C47" s="533"/>
      <c r="D47" s="125"/>
      <c r="E47" s="653" t="s">
        <v>756</v>
      </c>
      <c r="F47" s="1132" t="s">
        <v>843</v>
      </c>
      <c r="G47" s="1231" t="s">
        <v>798</v>
      </c>
      <c r="H47" s="1235"/>
      <c r="I47" s="1233"/>
      <c r="J47" s="1233"/>
      <c r="K47" s="1233"/>
      <c r="L47" s="1233"/>
      <c r="M47" s="1233"/>
      <c r="N47" s="1234"/>
    </row>
    <row r="48" spans="1:14" x14ac:dyDescent="0.45">
      <c r="A48" s="505" t="s">
        <v>129</v>
      </c>
      <c r="B48" s="1288" t="s">
        <v>66</v>
      </c>
      <c r="C48" s="534"/>
      <c r="D48" s="72"/>
      <c r="E48" s="653" t="s">
        <v>758</v>
      </c>
      <c r="F48" s="1132" t="s">
        <v>843</v>
      </c>
      <c r="G48" s="1231" t="s">
        <v>184</v>
      </c>
      <c r="H48" s="1235"/>
      <c r="I48" s="1233"/>
      <c r="J48" s="1233"/>
      <c r="K48" s="1233"/>
      <c r="L48" s="1233"/>
      <c r="M48" s="1233"/>
      <c r="N48" s="1234"/>
    </row>
    <row r="49" spans="1:14" ht="28.5" x14ac:dyDescent="0.45">
      <c r="A49" s="505" t="s">
        <v>129</v>
      </c>
      <c r="B49" s="1288" t="s">
        <v>66</v>
      </c>
      <c r="C49" s="534"/>
      <c r="D49" s="72"/>
      <c r="E49" s="653" t="s">
        <v>759</v>
      </c>
      <c r="F49" s="1132" t="s">
        <v>828</v>
      </c>
      <c r="G49" s="1231" t="s">
        <v>800</v>
      </c>
      <c r="H49" s="1235" t="s">
        <v>799</v>
      </c>
      <c r="I49" s="1233"/>
      <c r="J49" s="1233"/>
      <c r="K49" s="1233"/>
      <c r="L49" s="1233"/>
      <c r="M49" s="1233"/>
      <c r="N49" s="1234"/>
    </row>
    <row r="50" spans="1:14" x14ac:dyDescent="0.45">
      <c r="A50" s="240" t="s">
        <v>129</v>
      </c>
      <c r="B50" s="1289" t="s">
        <v>67</v>
      </c>
      <c r="C50" s="551"/>
      <c r="D50" s="243" t="s">
        <v>5</v>
      </c>
      <c r="E50" s="671"/>
      <c r="F50" s="1154"/>
      <c r="G50" s="717"/>
      <c r="H50" s="1255"/>
      <c r="I50" s="717"/>
      <c r="J50" s="717"/>
      <c r="K50" s="717"/>
      <c r="L50" s="717"/>
      <c r="M50" s="717"/>
      <c r="N50" s="1256"/>
    </row>
    <row r="51" spans="1:14" ht="28.5" x14ac:dyDescent="0.45">
      <c r="A51" s="503" t="s">
        <v>129</v>
      </c>
      <c r="B51" s="1287" t="s">
        <v>67</v>
      </c>
      <c r="C51" s="533"/>
      <c r="D51" s="125"/>
      <c r="E51" s="653" t="s">
        <v>760</v>
      </c>
      <c r="F51" s="1132" t="s">
        <v>844</v>
      </c>
      <c r="G51" s="1231" t="s">
        <v>184</v>
      </c>
      <c r="H51" s="1235"/>
      <c r="I51" s="1233"/>
      <c r="J51" s="1233"/>
      <c r="K51" s="1233"/>
      <c r="L51" s="1233"/>
      <c r="M51" s="1233"/>
      <c r="N51" s="1234"/>
    </row>
    <row r="52" spans="1:14" x14ac:dyDescent="0.45">
      <c r="A52" s="253" t="s">
        <v>6</v>
      </c>
      <c r="B52" s="1290"/>
      <c r="C52" s="552" t="s">
        <v>124</v>
      </c>
      <c r="D52" s="257"/>
      <c r="E52" s="672"/>
      <c r="F52" s="1155"/>
      <c r="G52" s="718"/>
      <c r="H52" s="1257"/>
      <c r="I52" s="718"/>
      <c r="J52" s="718"/>
      <c r="K52" s="718"/>
      <c r="L52" s="718"/>
      <c r="M52" s="718"/>
      <c r="N52" s="1258"/>
    </row>
    <row r="53" spans="1:14" x14ac:dyDescent="0.45">
      <c r="A53" s="94" t="s">
        <v>6</v>
      </c>
      <c r="B53" s="1291" t="s">
        <v>68</v>
      </c>
      <c r="C53" s="553"/>
      <c r="D53" s="79" t="s">
        <v>108</v>
      </c>
      <c r="E53" s="673"/>
      <c r="F53" s="1156"/>
      <c r="G53" s="719"/>
      <c r="H53" s="1259"/>
      <c r="I53" s="719"/>
      <c r="J53" s="719"/>
      <c r="K53" s="719"/>
      <c r="L53" s="719"/>
      <c r="M53" s="719"/>
      <c r="N53" s="1260"/>
    </row>
    <row r="54" spans="1:14" x14ac:dyDescent="0.45">
      <c r="A54" s="512" t="s">
        <v>6</v>
      </c>
      <c r="B54" s="1292" t="s">
        <v>68</v>
      </c>
      <c r="C54" s="533"/>
      <c r="D54" s="125"/>
      <c r="E54" s="653" t="s">
        <v>761</v>
      </c>
      <c r="F54" s="1132" t="s">
        <v>156</v>
      </c>
      <c r="G54" s="1231" t="s">
        <v>762</v>
      </c>
      <c r="H54" s="1235"/>
      <c r="I54" s="1233"/>
      <c r="J54" s="1233"/>
      <c r="K54" s="1233"/>
      <c r="L54" s="1233"/>
      <c r="M54" s="1233"/>
      <c r="N54" s="1234"/>
    </row>
    <row r="55" spans="1:14" ht="28.5" x14ac:dyDescent="0.45">
      <c r="A55" s="514" t="s">
        <v>6</v>
      </c>
      <c r="B55" s="1293" t="s">
        <v>68</v>
      </c>
      <c r="C55" s="534"/>
      <c r="D55" s="72"/>
      <c r="E55" s="653" t="s">
        <v>763</v>
      </c>
      <c r="F55" s="1132" t="s">
        <v>156</v>
      </c>
      <c r="G55" s="1231" t="s">
        <v>801</v>
      </c>
      <c r="H55" s="1235">
        <v>0</v>
      </c>
      <c r="I55" s="1233"/>
      <c r="J55" s="1233"/>
      <c r="K55" s="1233"/>
      <c r="L55" s="1233"/>
      <c r="M55" s="1233"/>
      <c r="N55" s="1234"/>
    </row>
    <row r="56" spans="1:14" x14ac:dyDescent="0.45">
      <c r="A56" s="267" t="s">
        <v>6</v>
      </c>
      <c r="B56" s="1294" t="s">
        <v>69</v>
      </c>
      <c r="C56" s="556"/>
      <c r="D56" s="270" t="s">
        <v>109</v>
      </c>
      <c r="E56" s="676"/>
      <c r="F56" s="1159"/>
      <c r="G56" s="720"/>
      <c r="H56" s="1261"/>
      <c r="I56" s="720"/>
      <c r="J56" s="720"/>
      <c r="K56" s="720"/>
      <c r="L56" s="720"/>
      <c r="M56" s="720"/>
      <c r="N56" s="1262"/>
    </row>
    <row r="57" spans="1:14" x14ac:dyDescent="0.45">
      <c r="A57" s="512" t="s">
        <v>6</v>
      </c>
      <c r="B57" s="1292" t="s">
        <v>69</v>
      </c>
      <c r="C57" s="533"/>
      <c r="D57" s="125"/>
      <c r="E57" s="653" t="s">
        <v>764</v>
      </c>
      <c r="F57" s="1132" t="s">
        <v>828</v>
      </c>
      <c r="G57" s="1231" t="s">
        <v>807</v>
      </c>
      <c r="H57" s="1235" t="s">
        <v>802</v>
      </c>
      <c r="I57" s="1233"/>
      <c r="J57" s="1233"/>
      <c r="K57" s="1233"/>
      <c r="L57" s="1233"/>
      <c r="M57" s="1233"/>
      <c r="N57" s="1234"/>
    </row>
    <row r="58" spans="1:14" ht="28.5" x14ac:dyDescent="0.45">
      <c r="A58" s="514" t="s">
        <v>6</v>
      </c>
      <c r="B58" s="1293" t="s">
        <v>69</v>
      </c>
      <c r="C58" s="534"/>
      <c r="D58" s="72"/>
      <c r="E58" s="653" t="s">
        <v>765</v>
      </c>
      <c r="F58" s="1132" t="s">
        <v>828</v>
      </c>
      <c r="G58" s="1231" t="s">
        <v>808</v>
      </c>
      <c r="H58" s="1235" t="s">
        <v>803</v>
      </c>
      <c r="I58" s="1233"/>
      <c r="J58" s="1233"/>
      <c r="K58" s="1233"/>
      <c r="L58" s="1233"/>
      <c r="M58" s="1233"/>
      <c r="N58" s="1234"/>
    </row>
    <row r="59" spans="1:14" x14ac:dyDescent="0.45">
      <c r="A59" s="514" t="s">
        <v>6</v>
      </c>
      <c r="B59" s="1293" t="s">
        <v>69</v>
      </c>
      <c r="C59" s="534"/>
      <c r="D59" s="72"/>
      <c r="E59" s="653" t="s">
        <v>766</v>
      </c>
      <c r="F59" s="1132" t="s">
        <v>828</v>
      </c>
      <c r="G59" s="1231" t="s">
        <v>777</v>
      </c>
      <c r="H59" s="1235" t="s">
        <v>804</v>
      </c>
      <c r="I59" s="1233"/>
      <c r="J59" s="1233"/>
      <c r="K59" s="1233"/>
      <c r="L59" s="1233"/>
      <c r="M59" s="1233"/>
      <c r="N59" s="1234"/>
    </row>
    <row r="60" spans="1:14" ht="28.5" x14ac:dyDescent="0.45">
      <c r="A60" s="512" t="s">
        <v>6</v>
      </c>
      <c r="B60" s="1292" t="s">
        <v>69</v>
      </c>
      <c r="C60" s="533"/>
      <c r="D60" s="125"/>
      <c r="E60" s="653" t="s">
        <v>767</v>
      </c>
      <c r="F60" s="1132" t="s">
        <v>828</v>
      </c>
      <c r="G60" s="1231" t="s">
        <v>809</v>
      </c>
      <c r="H60" s="1235" t="s">
        <v>805</v>
      </c>
      <c r="I60" s="1233"/>
      <c r="J60" s="1233"/>
      <c r="K60" s="1233"/>
      <c r="L60" s="1233"/>
      <c r="M60" s="1233"/>
      <c r="N60" s="1234"/>
    </row>
    <row r="61" spans="1:14" ht="28.5" x14ac:dyDescent="0.45">
      <c r="A61" s="512" t="s">
        <v>6</v>
      </c>
      <c r="B61" s="1292" t="s">
        <v>69</v>
      </c>
      <c r="C61" s="533"/>
      <c r="D61" s="125"/>
      <c r="E61" s="653" t="s">
        <v>768</v>
      </c>
      <c r="F61" s="1132" t="s">
        <v>828</v>
      </c>
      <c r="G61" s="1231" t="s">
        <v>810</v>
      </c>
      <c r="H61" s="1235" t="s">
        <v>806</v>
      </c>
      <c r="I61" s="1233"/>
      <c r="J61" s="1233"/>
      <c r="K61" s="1233"/>
      <c r="L61" s="1233"/>
      <c r="M61" s="1233"/>
      <c r="N61" s="1234"/>
    </row>
    <row r="62" spans="1:14" x14ac:dyDescent="0.45">
      <c r="A62" s="280" t="s">
        <v>130</v>
      </c>
      <c r="B62" s="1295"/>
      <c r="C62" s="557" t="s">
        <v>125</v>
      </c>
      <c r="D62" s="284"/>
      <c r="E62" s="677"/>
      <c r="F62" s="1160"/>
      <c r="G62" s="721"/>
      <c r="H62" s="1263"/>
      <c r="I62" s="721"/>
      <c r="J62" s="721"/>
      <c r="K62" s="721"/>
      <c r="L62" s="721"/>
      <c r="M62" s="721"/>
      <c r="N62" s="1264"/>
    </row>
    <row r="63" spans="1:14" x14ac:dyDescent="0.45">
      <c r="A63" s="95" t="s">
        <v>130</v>
      </c>
      <c r="B63" s="1296" t="s">
        <v>70</v>
      </c>
      <c r="C63" s="558"/>
      <c r="D63" s="80" t="s">
        <v>119</v>
      </c>
      <c r="E63" s="678"/>
      <c r="F63" s="1161"/>
      <c r="G63" s="722"/>
      <c r="H63" s="1265"/>
      <c r="I63" s="722"/>
      <c r="J63" s="722"/>
      <c r="K63" s="722"/>
      <c r="L63" s="722"/>
      <c r="M63" s="722"/>
      <c r="N63" s="1266"/>
    </row>
    <row r="64" spans="1:14" ht="28.5" x14ac:dyDescent="0.45">
      <c r="A64" s="521" t="s">
        <v>130</v>
      </c>
      <c r="B64" s="1297" t="s">
        <v>70</v>
      </c>
      <c r="C64" s="533"/>
      <c r="D64" s="125"/>
      <c r="E64" s="653" t="s">
        <v>769</v>
      </c>
      <c r="F64" s="1132" t="s">
        <v>156</v>
      </c>
      <c r="G64" s="1231" t="s">
        <v>811</v>
      </c>
      <c r="H64" s="1235"/>
      <c r="I64" s="1233"/>
      <c r="J64" s="1233"/>
      <c r="K64" s="1233"/>
      <c r="L64" s="1233"/>
      <c r="M64" s="1233"/>
      <c r="N64" s="1234"/>
    </row>
    <row r="65" spans="1:14" x14ac:dyDescent="0.45">
      <c r="A65" s="523" t="s">
        <v>130</v>
      </c>
      <c r="B65" s="1298" t="s">
        <v>70</v>
      </c>
      <c r="C65" s="534"/>
      <c r="D65" s="72"/>
      <c r="E65" s="653" t="s">
        <v>770</v>
      </c>
      <c r="F65" s="1132" t="s">
        <v>156</v>
      </c>
      <c r="G65" s="1231">
        <v>64</v>
      </c>
      <c r="H65" s="1235"/>
      <c r="I65" s="1233"/>
      <c r="J65" s="1233"/>
      <c r="K65" s="1233"/>
      <c r="L65" s="1233"/>
      <c r="M65" s="1233"/>
      <c r="N65" s="1234"/>
    </row>
    <row r="66" spans="1:14" x14ac:dyDescent="0.45">
      <c r="A66" s="523" t="s">
        <v>130</v>
      </c>
      <c r="B66" s="1298" t="s">
        <v>70</v>
      </c>
      <c r="C66" s="534"/>
      <c r="D66" s="72"/>
      <c r="E66" s="653" t="s">
        <v>771</v>
      </c>
      <c r="F66" s="1132" t="s">
        <v>156</v>
      </c>
      <c r="G66" s="1231">
        <v>50</v>
      </c>
      <c r="H66" s="1235"/>
      <c r="I66" s="1233"/>
      <c r="J66" s="1233"/>
      <c r="K66" s="1233"/>
      <c r="L66" s="1233"/>
      <c r="M66" s="1233"/>
      <c r="N66" s="1234"/>
    </row>
    <row r="67" spans="1:14" x14ac:dyDescent="0.45">
      <c r="A67" s="294" t="s">
        <v>130</v>
      </c>
      <c r="B67" s="1299" t="s">
        <v>71</v>
      </c>
      <c r="C67" s="560"/>
      <c r="D67" s="298" t="s">
        <v>120</v>
      </c>
      <c r="E67" s="680"/>
      <c r="F67" s="1163"/>
      <c r="G67" s="723"/>
      <c r="H67" s="1267"/>
      <c r="I67" s="723"/>
      <c r="J67" s="723"/>
      <c r="K67" s="723"/>
      <c r="L67" s="723"/>
      <c r="M67" s="723"/>
      <c r="N67" s="1268"/>
    </row>
    <row r="68" spans="1:14" ht="28.5" x14ac:dyDescent="0.45">
      <c r="A68" s="521" t="s">
        <v>130</v>
      </c>
      <c r="B68" s="1297" t="s">
        <v>71</v>
      </c>
      <c r="C68" s="533"/>
      <c r="D68" s="125"/>
      <c r="E68" s="653" t="s">
        <v>772</v>
      </c>
      <c r="F68" s="1132" t="s">
        <v>845</v>
      </c>
      <c r="G68" s="1238" t="s">
        <v>775</v>
      </c>
      <c r="H68" s="1235"/>
      <c r="I68" s="1233"/>
      <c r="J68" s="1233"/>
      <c r="K68" s="1233"/>
      <c r="L68" s="1233"/>
      <c r="M68" s="1233"/>
      <c r="N68" s="1234"/>
    </row>
    <row r="69" spans="1:14" ht="28.5" x14ac:dyDescent="0.45">
      <c r="A69" s="523" t="s">
        <v>130</v>
      </c>
      <c r="B69" s="1298" t="s">
        <v>71</v>
      </c>
      <c r="C69" s="534"/>
      <c r="D69" s="72"/>
      <c r="E69" s="653" t="s">
        <v>773</v>
      </c>
      <c r="F69" s="1132" t="s">
        <v>845</v>
      </c>
      <c r="G69" s="1238" t="s">
        <v>775</v>
      </c>
      <c r="H69" s="1235"/>
      <c r="I69" s="1233"/>
      <c r="J69" s="1233"/>
      <c r="K69" s="1233"/>
      <c r="L69" s="1233"/>
      <c r="M69" s="1233"/>
      <c r="N69" s="1234"/>
    </row>
    <row r="70" spans="1:14" ht="28.5" x14ac:dyDescent="0.45">
      <c r="A70" s="1349" t="s">
        <v>130</v>
      </c>
      <c r="B70" s="1350" t="s">
        <v>71</v>
      </c>
      <c r="C70" s="562"/>
      <c r="D70" s="139"/>
      <c r="E70" s="1351" t="s">
        <v>774</v>
      </c>
      <c r="F70" s="1352" t="s">
        <v>845</v>
      </c>
      <c r="G70" s="1353" t="s">
        <v>775</v>
      </c>
      <c r="H70" s="1354"/>
      <c r="I70" s="1355"/>
      <c r="J70" s="1355"/>
      <c r="K70" s="1355"/>
      <c r="L70" s="1355"/>
      <c r="M70" s="1355"/>
      <c r="N70" s="1356"/>
    </row>
    <row r="71" spans="1:14" x14ac:dyDescent="0.45">
      <c r="A71" s="1364" t="s">
        <v>888</v>
      </c>
      <c r="B71" s="1365"/>
      <c r="C71" s="1366" t="s">
        <v>867</v>
      </c>
      <c r="D71" s="1367"/>
      <c r="E71" s="1367"/>
      <c r="F71" s="1368"/>
      <c r="G71" s="1368"/>
      <c r="H71" s="1368"/>
      <c r="I71" s="1368"/>
      <c r="J71" s="1368"/>
      <c r="K71" s="1368"/>
      <c r="L71" s="1368"/>
      <c r="M71" s="1368"/>
      <c r="N71" s="1369"/>
    </row>
    <row r="72" spans="1:14" x14ac:dyDescent="0.45">
      <c r="A72" s="1370" t="s">
        <v>888</v>
      </c>
      <c r="B72" s="1371" t="s">
        <v>889</v>
      </c>
      <c r="C72" s="1372"/>
      <c r="D72" s="1373" t="s">
        <v>887</v>
      </c>
      <c r="E72" s="1374"/>
      <c r="F72" s="1375"/>
      <c r="G72" s="1376"/>
      <c r="H72" s="1377"/>
      <c r="I72" s="1378"/>
      <c r="J72" s="1378"/>
      <c r="K72" s="1378"/>
      <c r="L72" s="1378"/>
      <c r="M72" s="1378"/>
      <c r="N72" s="1371"/>
    </row>
    <row r="73" spans="1:14" x14ac:dyDescent="0.45">
      <c r="A73" s="1360" t="s">
        <v>888</v>
      </c>
      <c r="B73" s="1361" t="s">
        <v>889</v>
      </c>
      <c r="C73" s="1362"/>
      <c r="D73" s="1363"/>
      <c r="E73" s="652" t="s">
        <v>868</v>
      </c>
      <c r="F73" s="653" t="s">
        <v>874</v>
      </c>
      <c r="G73" s="1233" t="s">
        <v>875</v>
      </c>
      <c r="H73" s="1233" t="s">
        <v>881</v>
      </c>
      <c r="I73" s="652"/>
      <c r="J73" s="652"/>
      <c r="K73" s="652"/>
      <c r="L73" s="652"/>
      <c r="M73" s="652"/>
      <c r="N73" s="652"/>
    </row>
    <row r="74" spans="1:14" x14ac:dyDescent="0.45">
      <c r="A74" s="1360" t="s">
        <v>888</v>
      </c>
      <c r="B74" s="1361" t="s">
        <v>889</v>
      </c>
      <c r="C74" s="1362"/>
      <c r="D74" s="1363"/>
      <c r="E74" s="652" t="s">
        <v>869</v>
      </c>
      <c r="F74" s="653" t="s">
        <v>874</v>
      </c>
      <c r="G74" s="1233" t="s">
        <v>876</v>
      </c>
      <c r="H74" s="1233" t="s">
        <v>882</v>
      </c>
      <c r="I74" s="652"/>
      <c r="J74" s="652"/>
      <c r="K74" s="652"/>
      <c r="L74" s="652"/>
      <c r="M74" s="652"/>
      <c r="N74" s="652"/>
    </row>
    <row r="75" spans="1:14" x14ac:dyDescent="0.45">
      <c r="A75" s="1360" t="s">
        <v>888</v>
      </c>
      <c r="B75" s="1361" t="s">
        <v>889</v>
      </c>
      <c r="C75" s="562"/>
      <c r="D75" s="1357"/>
      <c r="E75" s="652" t="s">
        <v>870</v>
      </c>
      <c r="F75" s="653" t="s">
        <v>874</v>
      </c>
      <c r="G75" s="1233" t="s">
        <v>877</v>
      </c>
      <c r="H75" s="1233" t="s">
        <v>883</v>
      </c>
      <c r="I75" s="652"/>
      <c r="J75" s="652"/>
      <c r="K75" s="652"/>
      <c r="L75" s="652"/>
      <c r="M75" s="652"/>
      <c r="N75" s="652"/>
    </row>
    <row r="76" spans="1:14" x14ac:dyDescent="0.45">
      <c r="A76" s="1360" t="s">
        <v>888</v>
      </c>
      <c r="B76" s="1361" t="s">
        <v>889</v>
      </c>
      <c r="C76" s="1362"/>
      <c r="D76" s="1363"/>
      <c r="E76" s="652" t="s">
        <v>871</v>
      </c>
      <c r="F76" s="653" t="s">
        <v>874</v>
      </c>
      <c r="G76" s="1233" t="s">
        <v>878</v>
      </c>
      <c r="H76" s="1233" t="s">
        <v>884</v>
      </c>
      <c r="I76" s="652"/>
      <c r="J76" s="652"/>
      <c r="K76" s="652"/>
      <c r="L76" s="652"/>
      <c r="M76" s="652"/>
      <c r="N76" s="652"/>
    </row>
    <row r="77" spans="1:14" x14ac:dyDescent="0.45">
      <c r="A77" s="1360" t="s">
        <v>888</v>
      </c>
      <c r="B77" s="1361" t="s">
        <v>889</v>
      </c>
      <c r="C77" s="1362"/>
      <c r="D77" s="1363"/>
      <c r="E77" s="652" t="s">
        <v>872</v>
      </c>
      <c r="F77" s="653" t="s">
        <v>874</v>
      </c>
      <c r="G77" s="1233" t="s">
        <v>879</v>
      </c>
      <c r="H77" s="1233" t="s">
        <v>885</v>
      </c>
      <c r="I77" s="652"/>
      <c r="J77" s="652"/>
      <c r="K77" s="652"/>
      <c r="L77" s="652"/>
      <c r="M77" s="652"/>
      <c r="N77" s="652"/>
    </row>
    <row r="78" spans="1:14" x14ac:dyDescent="0.45">
      <c r="A78" s="1360" t="s">
        <v>888</v>
      </c>
      <c r="B78" s="1361" t="s">
        <v>889</v>
      </c>
      <c r="C78" s="1358"/>
      <c r="D78" s="1359"/>
      <c r="E78" s="652" t="s">
        <v>873</v>
      </c>
      <c r="F78" s="653" t="s">
        <v>874</v>
      </c>
      <c r="G78" s="1233" t="s">
        <v>880</v>
      </c>
      <c r="H78" s="1233" t="s">
        <v>886</v>
      </c>
      <c r="I78" s="652"/>
      <c r="J78" s="652"/>
      <c r="K78" s="652"/>
      <c r="L78" s="652"/>
      <c r="M78" s="652"/>
      <c r="N78" s="652"/>
    </row>
  </sheetData>
  <phoneticPr fontId="2"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C91D8-4239-4D19-8E82-4002BE9D3E99}">
  <sheetPr>
    <tabColor theme="4" tint="0.59999389629810485"/>
  </sheetPr>
  <dimension ref="A1:T77"/>
  <sheetViews>
    <sheetView zoomScale="40" zoomScaleNormal="40" workbookViewId="0">
      <selection activeCell="T16" sqref="T16"/>
    </sheetView>
  </sheetViews>
  <sheetFormatPr baseColWidth="10" defaultRowHeight="14.25" x14ac:dyDescent="0.45"/>
  <cols>
    <col min="1" max="1" width="7.3984375" customWidth="1"/>
    <col min="2" max="2" width="21.73046875" customWidth="1"/>
    <col min="3" max="3" width="18.265625" bestFit="1" customWidth="1"/>
    <col min="4" max="4" width="32.46484375" bestFit="1" customWidth="1"/>
    <col min="5" max="5" width="14.19921875" customWidth="1"/>
    <col min="6" max="6" width="31.86328125" customWidth="1"/>
    <col min="7" max="7" width="30.19921875" bestFit="1" customWidth="1"/>
    <col min="8" max="8" width="23.59765625" bestFit="1" customWidth="1"/>
    <col min="10" max="10" width="1.59765625" customWidth="1"/>
    <col min="11" max="11" width="5.53125" customWidth="1"/>
    <col min="12" max="12" width="23.33203125" customWidth="1"/>
    <col min="13" max="13" width="18.46484375" bestFit="1" customWidth="1"/>
    <col min="14" max="14" width="34.73046875" bestFit="1" customWidth="1"/>
    <col min="15" max="15" width="12.1328125" customWidth="1"/>
    <col min="16" max="16" width="32.19921875" bestFit="1" customWidth="1"/>
    <col min="17" max="17" width="31.73046875" bestFit="1" customWidth="1"/>
    <col min="18" max="18" width="24.3984375" bestFit="1" customWidth="1"/>
  </cols>
  <sheetData>
    <row r="1" spans="1:20" s="1309" customFormat="1" ht="36.4" customHeight="1" x14ac:dyDescent="0.45">
      <c r="A1" s="1308"/>
      <c r="B1" s="1309" t="s">
        <v>823</v>
      </c>
    </row>
    <row r="2" spans="1:20" x14ac:dyDescent="0.45">
      <c r="J2" s="1312"/>
    </row>
    <row r="3" spans="1:20" x14ac:dyDescent="0.45">
      <c r="J3" s="1312"/>
    </row>
    <row r="4" spans="1:20" x14ac:dyDescent="0.45">
      <c r="J4" s="1312"/>
    </row>
    <row r="5" spans="1:20" x14ac:dyDescent="0.45">
      <c r="J5" s="1312"/>
    </row>
    <row r="6" spans="1:20" x14ac:dyDescent="0.45">
      <c r="J6" s="1312"/>
    </row>
    <row r="7" spans="1:20" x14ac:dyDescent="0.45">
      <c r="J7" s="1312"/>
    </row>
    <row r="8" spans="1:20" x14ac:dyDescent="0.45">
      <c r="J8" s="1312"/>
      <c r="M8" s="1304">
        <v>2022</v>
      </c>
      <c r="N8" s="1304">
        <v>2023</v>
      </c>
      <c r="O8" s="1304">
        <v>2024</v>
      </c>
      <c r="P8" s="1304">
        <v>2025</v>
      </c>
      <c r="Q8" s="1304">
        <v>2026</v>
      </c>
      <c r="R8" s="1304">
        <v>2027</v>
      </c>
      <c r="S8" s="1304">
        <v>2028</v>
      </c>
      <c r="T8" s="1304" t="s">
        <v>822</v>
      </c>
    </row>
    <row r="9" spans="1:20" x14ac:dyDescent="0.45">
      <c r="J9" s="1312"/>
      <c r="L9" s="1304" t="s">
        <v>820</v>
      </c>
      <c r="M9" s="1305">
        <f>COUNTIFS(Tableau24[Avancement 2022],"&lt;&gt;",Tableau24[Action],"&lt;&gt;")</f>
        <v>42</v>
      </c>
      <c r="N9" s="1305">
        <f>COUNTIFS(Tableau24[Avancement 2023],"&lt;&gt;",Tableau24[Action],"&lt;&gt;")</f>
        <v>0</v>
      </c>
      <c r="O9" s="1305">
        <f>COUNTIFS(Tableau24[Avancement 2024],"&lt;&gt;",Tableau24[Action],"&lt;&gt;")</f>
        <v>0</v>
      </c>
      <c r="P9" s="1305">
        <f>COUNTIFS(Tableau24[Avancement 2025],"&lt;&gt;",Tableau24[Action],"&lt;&gt;")</f>
        <v>0</v>
      </c>
      <c r="Q9" s="1305">
        <f>COUNTIFS(Tableau24[Avancement 2026],"&lt;&gt;",Tableau24[Action],"&lt;&gt;")</f>
        <v>0</v>
      </c>
      <c r="R9" s="1305">
        <f>COUNTIFS(Tableau24[Avancement 2027],"&lt;&gt;",Tableau24[Action],"&lt;&gt;")</f>
        <v>0</v>
      </c>
      <c r="S9" s="1305">
        <f>COUNTIFS(Tableau24[Avancement 2028],"&lt;&gt;",Tableau24[Action],"&lt;&gt;")</f>
        <v>0</v>
      </c>
      <c r="T9" s="1306">
        <f>COUNTA(Tableau24[Action])</f>
        <v>42</v>
      </c>
    </row>
    <row r="10" spans="1:20" x14ac:dyDescent="0.45">
      <c r="J10" s="1312"/>
      <c r="L10" s="1304" t="s">
        <v>821</v>
      </c>
      <c r="M10" s="1305">
        <f>COUNTIFS(Tableau24[Avancement 2022],"&lt;&gt;",Tableau24[Mesures],"&lt;&gt;")</f>
        <v>115</v>
      </c>
      <c r="N10" s="1305">
        <f>COUNTIFS(Tableau24[Avancement 2023],"&lt;&gt;",Tableau24[Mesures],"&lt;&gt;")</f>
        <v>0</v>
      </c>
      <c r="O10" s="1305">
        <f>COUNTIFS(Tableau24[Avancement 2024],"&lt;&gt;",Tableau24[Mesures],"&lt;&gt;")</f>
        <v>0</v>
      </c>
      <c r="P10" s="1305">
        <f>COUNTIFS(Tableau24[Avancement 2025],"&lt;&gt;",Tableau24[Mesures],"&lt;&gt;")</f>
        <v>0</v>
      </c>
      <c r="Q10" s="1305">
        <f>COUNTIFS(Tableau24[Avancement 2026],"&lt;&gt;",Tableau24[Mesures],"&lt;&gt;")</f>
        <v>0</v>
      </c>
      <c r="R10" s="1305">
        <f>COUNTIFS(Tableau24[Avancement 2027],"&lt;&gt;",Tableau24[Mesures],"&lt;&gt;")</f>
        <v>0</v>
      </c>
      <c r="S10" s="1305">
        <f>COUNTIFS(Tableau24[Avancement 2028],"&lt;&gt;",Tableau24[Mesures],"&lt;&gt;")</f>
        <v>0</v>
      </c>
      <c r="T10" s="1306">
        <f>COUNTA(Tableau24[Mesures])</f>
        <v>115</v>
      </c>
    </row>
    <row r="11" spans="1:20" x14ac:dyDescent="0.45">
      <c r="J11" s="1312"/>
      <c r="L11" s="1304" t="s">
        <v>816</v>
      </c>
      <c r="M11" s="1305">
        <f>COUNTIFS(Tableau2425[2022 (ETP)],"&lt;&gt;",Tableau2425[Action],"&lt;&gt;")</f>
        <v>0</v>
      </c>
      <c r="N11" s="1305">
        <f>COUNTIFS(Tableau2425[2023 (ETP)],"&lt;&gt;",Tableau2425[Action],"&lt;&gt;")</f>
        <v>0</v>
      </c>
      <c r="O11" s="1305">
        <f>COUNTIFS(Tableau2425[2024 (ETP)],"&lt;&gt;",Tableau2425[Action],"&lt;&gt;")</f>
        <v>0</v>
      </c>
      <c r="P11" s="1305">
        <f>COUNTIFS(Tableau2425[2025 (ETP)],"&lt;&gt;",Tableau2425[Action],"&lt;&gt;")</f>
        <v>0</v>
      </c>
      <c r="Q11" s="1305">
        <f>COUNTIFS(Tableau2425[2026 (ETP)],"&lt;&gt;",Tableau2425[Action],"&lt;&gt;")</f>
        <v>0</v>
      </c>
      <c r="R11" s="1305">
        <f>COUNTIFS(Tableau2425[2027 (ETP)],"&lt;&gt;",Tableau2425[Action],"&lt;&gt;")</f>
        <v>0</v>
      </c>
      <c r="S11" s="1305">
        <f>COUNTIFS(Tableau2425[2028 (ETP)],"&lt;&gt;",Tableau2425[Action],"&lt;&gt;")</f>
        <v>0</v>
      </c>
      <c r="T11" s="1306">
        <f>COUNTA(Tableau2425[Action])</f>
        <v>42</v>
      </c>
    </row>
    <row r="12" spans="1:20" x14ac:dyDescent="0.45">
      <c r="J12" s="1312"/>
      <c r="L12" s="1304" t="s">
        <v>817</v>
      </c>
      <c r="M12" s="1305">
        <f>COUNTIFS(Tableau2425[2022 (ETP)],"&lt;&gt;",Tableau2425[Mesures],"&lt;&gt;")</f>
        <v>0</v>
      </c>
      <c r="N12" s="1305">
        <f>COUNTIFS(Tableau2425[2023 (ETP)],"&lt;&gt;",Tableau2425[Mesures],"&lt;&gt;")</f>
        <v>0</v>
      </c>
      <c r="O12" s="1305">
        <f>COUNTIFS(Tableau2425[2024 (ETP)],"&lt;&gt;",Tableau2425[Mesures],"&lt;&gt;")</f>
        <v>0</v>
      </c>
      <c r="P12" s="1305">
        <f>COUNTIFS(Tableau2425[2025 (ETP)],"&lt;&gt;",Tableau2425[Mesures],"&lt;&gt;")</f>
        <v>0</v>
      </c>
      <c r="Q12" s="1305">
        <f>COUNTIFS(Tableau2425[2026 (ETP)],"&lt;&gt;",Tableau2425[Mesures],"&lt;&gt;")</f>
        <v>0</v>
      </c>
      <c r="R12" s="1305">
        <f>COUNTIFS(Tableau2425[2027 (ETP)],"&lt;&gt;",Tableau2425[Mesures],"&lt;&gt;")</f>
        <v>0</v>
      </c>
      <c r="S12" s="1305">
        <f>COUNTIFS(Tableau2425[2028 (ETP)],"&lt;&gt;",Tableau2425[Mesures],"&lt;&gt;")</f>
        <v>0</v>
      </c>
      <c r="T12" s="1306">
        <f>COUNTA(Tableau2425[Mesures])</f>
        <v>115</v>
      </c>
    </row>
    <row r="13" spans="1:20" x14ac:dyDescent="0.45">
      <c r="J13" s="1312"/>
      <c r="L13" s="1304" t="s">
        <v>818</v>
      </c>
      <c r="M13" s="1305">
        <f>COUNTIFS(Tableau2425[2022 (€)],"&lt;&gt;",Tableau2425[Action],"&lt;&gt;")</f>
        <v>0</v>
      </c>
      <c r="N13" s="1305">
        <f>COUNTIFS(Tableau2425[2023 (€)],"&lt;&gt;",Tableau2425[Action],"&lt;&gt;")</f>
        <v>0</v>
      </c>
      <c r="O13" s="1305">
        <f>COUNTIFS(Tableau2425[2024 (€)],"&lt;&gt;",Tableau2425[Action],"&lt;&gt;")</f>
        <v>0</v>
      </c>
      <c r="P13" s="1305">
        <f>COUNTIFS(Tableau2425[2025 (€)],"&lt;&gt;",Tableau2425[Action],"&lt;&gt;")</f>
        <v>0</v>
      </c>
      <c r="Q13" s="1305">
        <f>COUNTIFS(Tableau2425[2026 (€)],"&lt;&gt;",Tableau2425[Action],"&lt;&gt;")</f>
        <v>0</v>
      </c>
      <c r="R13" s="1305">
        <f>COUNTIFS(Tableau2425[2027 (€)],"&lt;&gt;",Tableau2425[Action],"&lt;&gt;")</f>
        <v>0</v>
      </c>
      <c r="S13" s="1305">
        <f>COUNTIFS(Tableau2425[2028 (€)],"&lt;&gt;",Tableau2425[Action],"&lt;&gt;")</f>
        <v>0</v>
      </c>
      <c r="T13" s="1306">
        <f>COUNTA(Tableau2425[Action])</f>
        <v>42</v>
      </c>
    </row>
    <row r="14" spans="1:20" x14ac:dyDescent="0.45">
      <c r="J14" s="1312"/>
      <c r="L14" s="1304" t="s">
        <v>819</v>
      </c>
      <c r="M14" s="1305">
        <f>COUNTIFS(Tableau2425[2022 (€)],"&lt;&gt;",Tableau2425[Mesures],"&lt;&gt;")</f>
        <v>0</v>
      </c>
      <c r="N14" s="1305">
        <f>COUNTIFS(Tableau2425[2023 (€)],"&lt;&gt;",Tableau2425[Mesures],"&lt;&gt;")</f>
        <v>0</v>
      </c>
      <c r="O14" s="1305">
        <f>COUNTIFS(Tableau2425[2024 (€)],"&lt;&gt;",Tableau2425[Mesures],"&lt;&gt;")</f>
        <v>0</v>
      </c>
      <c r="P14" s="1305">
        <f>COUNTIFS(Tableau2425[2025 (€)],"&lt;&gt;",Tableau2425[Mesures],"&lt;&gt;")</f>
        <v>0</v>
      </c>
      <c r="Q14" s="1305">
        <f>COUNTIFS(Tableau2425[2026 (€)],"&lt;&gt;",Tableau2425[Mesures],"&lt;&gt;")</f>
        <v>0</v>
      </c>
      <c r="R14" s="1305">
        <f>COUNTIFS(Tableau2425[2027 (€)],"&lt;&gt;",Tableau2425[Mesures],"&lt;&gt;")</f>
        <v>0</v>
      </c>
      <c r="S14" s="1305">
        <f>COUNTIFS(Tableau2425[2028 (€)],"&lt;&gt;",Tableau2425[Mesures],"&lt;&gt;")</f>
        <v>0</v>
      </c>
      <c r="T14" s="1306">
        <f>COUNTA(Tableau2425[Mesures])</f>
        <v>115</v>
      </c>
    </row>
    <row r="15" spans="1:20" x14ac:dyDescent="0.45">
      <c r="J15" s="1312"/>
      <c r="L15" s="1304" t="s">
        <v>815</v>
      </c>
      <c r="M15" s="1305">
        <f>COUNTIFS(Tableau242[Valeur initiale],"&lt;&gt;",Tableau242[Indicateur de suivi],"&lt;&gt;")</f>
        <v>0</v>
      </c>
      <c r="N15" s="1305">
        <f>COUNTIFS(Tableau242[Valeur 2023],"&lt;&gt;",Tableau242[Indicateur de suivi],"&lt;&gt;")</f>
        <v>0</v>
      </c>
      <c r="O15" s="1305">
        <f>COUNTIFS(Tableau242[Valeur 2024],"&lt;&gt;",Tableau242[Indicateur de suivi],"&lt;&gt;")</f>
        <v>0</v>
      </c>
      <c r="P15" s="1305">
        <f>COUNTIFS(Tableau242[Valeur 2025],"&lt;&gt;",Tableau242[Indicateur de suivi],"&lt;&gt;")</f>
        <v>0</v>
      </c>
      <c r="Q15" s="1305">
        <f>COUNTIFS(Tableau242[Valeur 2026],"&lt;&gt;",Tableau242[Indicateur de suivi],"&lt;&gt;")</f>
        <v>0</v>
      </c>
      <c r="R15" s="1305">
        <f>COUNTIFS(Tableau242[Valeur 2027],"&lt;&gt;",Tableau242[Indicateur de suivi],"&lt;&gt;")</f>
        <v>0</v>
      </c>
      <c r="S15" s="1305">
        <f>COUNTIFS(Tableau242[Valeur 2028],"&lt;&gt;",Tableau242[Indicateur de suivi],"&lt;&gt;")</f>
        <v>0</v>
      </c>
      <c r="T15" s="1306">
        <f>COUNTA(Tableau242[Indicateur de suivi])</f>
        <v>91</v>
      </c>
    </row>
    <row r="16" spans="1:20" x14ac:dyDescent="0.45">
      <c r="J16" s="1312"/>
      <c r="L16" s="1304" t="s">
        <v>720</v>
      </c>
      <c r="M16" s="1305">
        <f>COUNTIFS(Tableau2426[Valeur initiale],"&lt;&gt;",Tableau2426[Indicateur de résultat],"&lt;&gt;")</f>
        <v>34</v>
      </c>
      <c r="N16" s="1305">
        <f>COUNTIFS(Tableau2426[Valeur 2023],"&lt;&gt;",Tableau2426[Indicateur de résultat],"&lt;&gt;")</f>
        <v>0</v>
      </c>
      <c r="O16" s="1305">
        <f>COUNTIFS(Tableau2426[Valeur 2024],"&lt;&gt;",Tableau2426[Indicateur de résultat],"&lt;&gt;")</f>
        <v>0</v>
      </c>
      <c r="P16" s="1305">
        <f>COUNTIFS(Tableau2426[Valeur 2025],"&lt;&gt;",Tableau2426[Indicateur de résultat],"&lt;&gt;")</f>
        <v>0</v>
      </c>
      <c r="Q16" s="1305">
        <f>COUNTIFS(Tableau2426[Valeur 2026],"&lt;&gt;",Tableau2426[Indicateur de résultat],"&lt;&gt;")</f>
        <v>0</v>
      </c>
      <c r="R16" s="1305">
        <f>COUNTIFS(Tableau2426[Valeur 2027],"&lt;&gt;",Tableau2426[Indicateur de résultat],"&lt;&gt;")</f>
        <v>0</v>
      </c>
      <c r="S16" s="1305">
        <f>COUNTIFS(Tableau2426[Valeur 2028],"&lt;&gt;",Tableau2426[Indicateur de résultat],"&lt;&gt;")</f>
        <v>0</v>
      </c>
      <c r="T16" s="1306">
        <f>COUNTA(Tableau2426[Indicateur de résultat])</f>
        <v>53</v>
      </c>
    </row>
    <row r="17" spans="1:19" x14ac:dyDescent="0.45">
      <c r="J17" s="1312"/>
    </row>
    <row r="18" spans="1:19" x14ac:dyDescent="0.45">
      <c r="J18" s="1312"/>
      <c r="M18" s="1304">
        <v>2022</v>
      </c>
      <c r="N18" s="1304">
        <v>2023</v>
      </c>
      <c r="O18" s="1304">
        <v>2024</v>
      </c>
      <c r="P18" s="1304">
        <v>2025</v>
      </c>
      <c r="Q18" s="1304">
        <v>2026</v>
      </c>
      <c r="R18" s="1304">
        <v>2027</v>
      </c>
      <c r="S18" s="1304">
        <v>2028</v>
      </c>
    </row>
    <row r="19" spans="1:19" x14ac:dyDescent="0.45">
      <c r="J19" s="1312"/>
      <c r="L19" s="1304" t="s">
        <v>820</v>
      </c>
      <c r="M19" s="1307">
        <f t="shared" ref="M19:S26" si="0">M9/$T9</f>
        <v>1</v>
      </c>
      <c r="N19" s="1307">
        <f t="shared" si="0"/>
        <v>0</v>
      </c>
      <c r="O19" s="1307">
        <f t="shared" si="0"/>
        <v>0</v>
      </c>
      <c r="P19" s="1307">
        <f t="shared" si="0"/>
        <v>0</v>
      </c>
      <c r="Q19" s="1307">
        <f t="shared" si="0"/>
        <v>0</v>
      </c>
      <c r="R19" s="1307">
        <f t="shared" si="0"/>
        <v>0</v>
      </c>
      <c r="S19" s="1307">
        <f t="shared" si="0"/>
        <v>0</v>
      </c>
    </row>
    <row r="20" spans="1:19" x14ac:dyDescent="0.45">
      <c r="J20" s="1312"/>
      <c r="L20" s="1304" t="s">
        <v>821</v>
      </c>
      <c r="M20" s="1307">
        <f t="shared" si="0"/>
        <v>1</v>
      </c>
      <c r="N20" s="1307">
        <f t="shared" si="0"/>
        <v>0</v>
      </c>
      <c r="O20" s="1307">
        <f t="shared" si="0"/>
        <v>0</v>
      </c>
      <c r="P20" s="1307">
        <f t="shared" si="0"/>
        <v>0</v>
      </c>
      <c r="Q20" s="1307">
        <f t="shared" si="0"/>
        <v>0</v>
      </c>
      <c r="R20" s="1307">
        <f t="shared" si="0"/>
        <v>0</v>
      </c>
      <c r="S20" s="1307">
        <f t="shared" si="0"/>
        <v>0</v>
      </c>
    </row>
    <row r="21" spans="1:19" x14ac:dyDescent="0.45">
      <c r="J21" s="1312"/>
      <c r="L21" s="1304" t="s">
        <v>816</v>
      </c>
      <c r="M21" s="1307">
        <f t="shared" si="0"/>
        <v>0</v>
      </c>
      <c r="N21" s="1307">
        <f t="shared" si="0"/>
        <v>0</v>
      </c>
      <c r="O21" s="1307">
        <f t="shared" si="0"/>
        <v>0</v>
      </c>
      <c r="P21" s="1307">
        <f t="shared" si="0"/>
        <v>0</v>
      </c>
      <c r="Q21" s="1307">
        <f t="shared" si="0"/>
        <v>0</v>
      </c>
      <c r="R21" s="1307">
        <f t="shared" si="0"/>
        <v>0</v>
      </c>
      <c r="S21" s="1307">
        <f t="shared" si="0"/>
        <v>0</v>
      </c>
    </row>
    <row r="22" spans="1:19" x14ac:dyDescent="0.45">
      <c r="J22" s="1312"/>
      <c r="L22" s="1304" t="s">
        <v>817</v>
      </c>
      <c r="M22" s="1307">
        <f t="shared" si="0"/>
        <v>0</v>
      </c>
      <c r="N22" s="1307">
        <f t="shared" si="0"/>
        <v>0</v>
      </c>
      <c r="O22" s="1307">
        <f t="shared" si="0"/>
        <v>0</v>
      </c>
      <c r="P22" s="1307">
        <f t="shared" si="0"/>
        <v>0</v>
      </c>
      <c r="Q22" s="1307">
        <f t="shared" si="0"/>
        <v>0</v>
      </c>
      <c r="R22" s="1307">
        <f t="shared" si="0"/>
        <v>0</v>
      </c>
      <c r="S22" s="1307">
        <f t="shared" si="0"/>
        <v>0</v>
      </c>
    </row>
    <row r="23" spans="1:19" x14ac:dyDescent="0.45">
      <c r="J23" s="1312"/>
      <c r="L23" s="1304" t="s">
        <v>818</v>
      </c>
      <c r="M23" s="1307">
        <f t="shared" si="0"/>
        <v>0</v>
      </c>
      <c r="N23" s="1307">
        <f t="shared" si="0"/>
        <v>0</v>
      </c>
      <c r="O23" s="1307">
        <f t="shared" si="0"/>
        <v>0</v>
      </c>
      <c r="P23" s="1307">
        <f t="shared" si="0"/>
        <v>0</v>
      </c>
      <c r="Q23" s="1307">
        <f t="shared" si="0"/>
        <v>0</v>
      </c>
      <c r="R23" s="1307">
        <f t="shared" si="0"/>
        <v>0</v>
      </c>
      <c r="S23" s="1307">
        <f t="shared" si="0"/>
        <v>0</v>
      </c>
    </row>
    <row r="24" spans="1:19" x14ac:dyDescent="0.45">
      <c r="J24" s="1312"/>
      <c r="L24" s="1304" t="s">
        <v>819</v>
      </c>
      <c r="M24" s="1307">
        <f t="shared" si="0"/>
        <v>0</v>
      </c>
      <c r="N24" s="1307">
        <f t="shared" si="0"/>
        <v>0</v>
      </c>
      <c r="O24" s="1307">
        <f t="shared" si="0"/>
        <v>0</v>
      </c>
      <c r="P24" s="1307">
        <f t="shared" si="0"/>
        <v>0</v>
      </c>
      <c r="Q24" s="1307">
        <f t="shared" si="0"/>
        <v>0</v>
      </c>
      <c r="R24" s="1307">
        <f t="shared" si="0"/>
        <v>0</v>
      </c>
      <c r="S24" s="1307">
        <f t="shared" si="0"/>
        <v>0</v>
      </c>
    </row>
    <row r="25" spans="1:19" x14ac:dyDescent="0.45">
      <c r="J25" s="1312"/>
      <c r="L25" s="1304" t="s">
        <v>815</v>
      </c>
      <c r="M25" s="1307">
        <f t="shared" si="0"/>
        <v>0</v>
      </c>
      <c r="N25" s="1307">
        <f t="shared" si="0"/>
        <v>0</v>
      </c>
      <c r="O25" s="1307">
        <f t="shared" si="0"/>
        <v>0</v>
      </c>
      <c r="P25" s="1307">
        <f t="shared" si="0"/>
        <v>0</v>
      </c>
      <c r="Q25" s="1307">
        <f t="shared" si="0"/>
        <v>0</v>
      </c>
      <c r="R25" s="1307">
        <f t="shared" si="0"/>
        <v>0</v>
      </c>
      <c r="S25" s="1307">
        <f t="shared" si="0"/>
        <v>0</v>
      </c>
    </row>
    <row r="26" spans="1:19" x14ac:dyDescent="0.45">
      <c r="J26" s="1312"/>
      <c r="L26" s="1304" t="s">
        <v>720</v>
      </c>
      <c r="M26" s="1307">
        <f t="shared" si="0"/>
        <v>0.64150943396226412</v>
      </c>
      <c r="N26" s="1307">
        <f t="shared" si="0"/>
        <v>0</v>
      </c>
      <c r="O26" s="1307">
        <f t="shared" si="0"/>
        <v>0</v>
      </c>
      <c r="P26" s="1307">
        <f t="shared" si="0"/>
        <v>0</v>
      </c>
      <c r="Q26" s="1307">
        <f t="shared" si="0"/>
        <v>0</v>
      </c>
      <c r="R26" s="1307">
        <f t="shared" si="0"/>
        <v>0</v>
      </c>
      <c r="S26" s="1307">
        <f t="shared" si="0"/>
        <v>0</v>
      </c>
    </row>
    <row r="27" spans="1:19" x14ac:dyDescent="0.45">
      <c r="J27" s="1312"/>
    </row>
    <row r="28" spans="1:19" x14ac:dyDescent="0.45">
      <c r="J28" s="1312"/>
    </row>
    <row r="29" spans="1:19" x14ac:dyDescent="0.45">
      <c r="J29" s="1312"/>
    </row>
    <row r="30" spans="1:19" x14ac:dyDescent="0.45">
      <c r="J30" s="1312"/>
    </row>
    <row r="31" spans="1:19" x14ac:dyDescent="0.45">
      <c r="J31" s="1312"/>
    </row>
    <row r="32" spans="1:19" s="1309" customFormat="1" ht="36.4" customHeight="1" x14ac:dyDescent="0.45">
      <c r="A32" s="1308"/>
      <c r="B32" s="1309" t="s">
        <v>824</v>
      </c>
    </row>
    <row r="33" spans="3:18" ht="21.85" customHeight="1" x14ac:dyDescent="0.45">
      <c r="J33" s="1312"/>
    </row>
    <row r="34" spans="3:18" ht="25.5" x14ac:dyDescent="0.45">
      <c r="C34" s="1311" t="s">
        <v>812</v>
      </c>
      <c r="D34" s="1310">
        <v>2022</v>
      </c>
      <c r="E34" s="1313" t="s">
        <v>826</v>
      </c>
      <c r="J34" s="1312"/>
    </row>
    <row r="35" spans="3:18" x14ac:dyDescent="0.45">
      <c r="J35" s="1312"/>
    </row>
    <row r="36" spans="3:18" x14ac:dyDescent="0.45">
      <c r="J36" s="1312"/>
      <c r="L36" s="1303" t="s">
        <v>813</v>
      </c>
      <c r="M36" t="s">
        <v>126</v>
      </c>
      <c r="N36" t="s">
        <v>127</v>
      </c>
      <c r="O36" t="s">
        <v>128</v>
      </c>
      <c r="P36" t="s">
        <v>129</v>
      </c>
      <c r="Q36" t="s">
        <v>6</v>
      </c>
      <c r="R36" t="s">
        <v>130</v>
      </c>
    </row>
    <row r="37" spans="3:18" x14ac:dyDescent="0.45">
      <c r="J37" s="1312"/>
      <c r="M37" s="1304" t="s">
        <v>121</v>
      </c>
      <c r="N37" s="1304" t="s">
        <v>122</v>
      </c>
      <c r="O37" s="1304" t="s">
        <v>2</v>
      </c>
      <c r="P37" s="1304" t="s">
        <v>123</v>
      </c>
      <c r="Q37" s="1304" t="s">
        <v>124</v>
      </c>
      <c r="R37" s="1304" t="s">
        <v>125</v>
      </c>
    </row>
    <row r="38" spans="3:18" x14ac:dyDescent="0.45">
      <c r="J38" s="1312"/>
      <c r="L38" s="1304" t="s">
        <v>572</v>
      </c>
      <c r="M38" s="1306" cm="1">
        <f t="array" ref="M38">COUNTIFS(_xlfn.IFS($D$34=2022,Avancement!$J:$J,$D$34=2023,Avancement!$K:$K,$D$34=2024,Avancement!$L:$L,$D$34=2025,Avancement!$M:$M,$D$34=2026,Avancement!$N:$N,$D$34=2027,Avancement!$O:$O,$D$34=2028,Avancement!$P:$P),Synthèse!$L38,Avancement!$A:$A,M$36,Avancement!$G:$G,"")</f>
        <v>5</v>
      </c>
      <c r="N38" s="1306" cm="1">
        <f t="array" ref="N38">COUNTIFS(_xlfn.IFS($D$34=2022,Avancement!$J:$J,$D$34=2023,Avancement!$K:$K,$D$34=2024,Avancement!$L:$L,$D$34=2025,Avancement!$M:$M,$D$34=2026,Avancement!$N:$N,$D$34=2027,Avancement!$O:$O,$D$34=2028,Avancement!$P:$P),Synthèse!$L38,Avancement!$A:$A,N$36,Avancement!$G:$G,"")</f>
        <v>6</v>
      </c>
      <c r="O38" s="1306" cm="1">
        <f t="array" ref="O38">COUNTIFS(_xlfn.IFS($D$34=2022,Avancement!$J:$J,$D$34=2023,Avancement!$K:$K,$D$34=2024,Avancement!$L:$L,$D$34=2025,Avancement!$M:$M,$D$34=2026,Avancement!$N:$N,$D$34=2027,Avancement!$O:$O,$D$34=2028,Avancement!$P:$P),Synthèse!$L38,Avancement!$A:$A,O$36,Avancement!$G:$G,"")</f>
        <v>8</v>
      </c>
      <c r="P38" s="1306" cm="1">
        <f t="array" ref="P38">COUNTIFS(_xlfn.IFS($D$34=2022,Avancement!$J:$J,$D$34=2023,Avancement!$K:$K,$D$34=2024,Avancement!$L:$L,$D$34=2025,Avancement!$M:$M,$D$34=2026,Avancement!$N:$N,$D$34=2027,Avancement!$O:$O,$D$34=2028,Avancement!$P:$P),Synthèse!$L38,Avancement!$A:$A,P$36,Avancement!$G:$G,"")</f>
        <v>2</v>
      </c>
      <c r="Q38" s="1306" cm="1">
        <f t="array" ref="Q38">COUNTIFS(_xlfn.IFS($D$34=2022,Avancement!$J:$J,$D$34=2023,Avancement!$K:$K,$D$34=2024,Avancement!$L:$L,$D$34=2025,Avancement!$M:$M,$D$34=2026,Avancement!$N:$N,$D$34=2027,Avancement!$O:$O,$D$34=2028,Avancement!$P:$P),Synthèse!$L38,Avancement!$A:$A,Q$36,Avancement!$G:$G,"")</f>
        <v>6</v>
      </c>
      <c r="R38" s="1306" cm="1">
        <f t="array" ref="R38">COUNTIFS(_xlfn.IFS($D$34=2022,Avancement!$J:$J,$D$34=2023,Avancement!$K:$K,$D$34=2024,Avancement!$L:$L,$D$34=2025,Avancement!$M:$M,$D$34=2026,Avancement!$N:$N,$D$34=2027,Avancement!$O:$O,$D$34=2028,Avancement!$P:$P),Synthèse!$L38,Avancement!$A:$A,R$36,Avancement!$G:$G,"")</f>
        <v>4</v>
      </c>
    </row>
    <row r="39" spans="3:18" x14ac:dyDescent="0.45">
      <c r="J39" s="1312"/>
      <c r="L39" s="1304" t="s">
        <v>569</v>
      </c>
      <c r="M39" s="1306" cm="1">
        <f t="array" ref="M39">COUNTIFS(_xlfn.IFS($D$34=2022,Avancement!$J:$J,$D$34=2023,Avancement!$K:$K,$D$34=2024,Avancement!$L:$L,$D$34=2025,Avancement!$M:$M,$D$34=2026,Avancement!$N:$N,$D$34=2027,Avancement!$O:$O,$D$34=2028,Avancement!$P:$P),Synthèse!$L39,Avancement!$A:$A,M$36,Avancement!$G:$G,"")</f>
        <v>0</v>
      </c>
      <c r="N39" s="1306" cm="1">
        <f t="array" ref="N39">COUNTIFS(_xlfn.IFS($D$34=2022,Avancement!$J:$J,$D$34=2023,Avancement!$K:$K,$D$34=2024,Avancement!$L:$L,$D$34=2025,Avancement!$M:$M,$D$34=2026,Avancement!$N:$N,$D$34=2027,Avancement!$O:$O,$D$34=2028,Avancement!$P:$P),Synthèse!$L39,Avancement!$A:$A,N$36,Avancement!$G:$G,"")</f>
        <v>0</v>
      </c>
      <c r="O39" s="1306" cm="1">
        <f t="array" ref="O39">COUNTIFS(_xlfn.IFS($D$34=2022,Avancement!$J:$J,$D$34=2023,Avancement!$K:$K,$D$34=2024,Avancement!$L:$L,$D$34=2025,Avancement!$M:$M,$D$34=2026,Avancement!$N:$N,$D$34=2027,Avancement!$O:$O,$D$34=2028,Avancement!$P:$P),Synthèse!$L39,Avancement!$A:$A,O$36,Avancement!$G:$G,"")</f>
        <v>4</v>
      </c>
      <c r="P39" s="1306" cm="1">
        <f t="array" ref="P39">COUNTIFS(_xlfn.IFS($D$34=2022,Avancement!$J:$J,$D$34=2023,Avancement!$K:$K,$D$34=2024,Avancement!$L:$L,$D$34=2025,Avancement!$M:$M,$D$34=2026,Avancement!$N:$N,$D$34=2027,Avancement!$O:$O,$D$34=2028,Avancement!$P:$P),Synthèse!$L39,Avancement!$A:$A,P$36,Avancement!$G:$G,"")</f>
        <v>2</v>
      </c>
      <c r="Q39" s="1306" cm="1">
        <f t="array" ref="Q39">COUNTIFS(_xlfn.IFS($D$34=2022,Avancement!$J:$J,$D$34=2023,Avancement!$K:$K,$D$34=2024,Avancement!$L:$L,$D$34=2025,Avancement!$M:$M,$D$34=2026,Avancement!$N:$N,$D$34=2027,Avancement!$O:$O,$D$34=2028,Avancement!$P:$P),Synthèse!$L39,Avancement!$A:$A,Q$36,Avancement!$G:$G,"")</f>
        <v>0</v>
      </c>
      <c r="R39" s="1306" cm="1">
        <f t="array" ref="R39">COUNTIFS(_xlfn.IFS($D$34=2022,Avancement!$J:$J,$D$34=2023,Avancement!$K:$K,$D$34=2024,Avancement!$L:$L,$D$34=2025,Avancement!$M:$M,$D$34=2026,Avancement!$N:$N,$D$34=2027,Avancement!$O:$O,$D$34=2028,Avancement!$P:$P),Synthèse!$L39,Avancement!$A:$A,R$36,Avancement!$G:$G,"")</f>
        <v>0</v>
      </c>
    </row>
    <row r="40" spans="3:18" x14ac:dyDescent="0.45">
      <c r="J40" s="1312"/>
      <c r="L40" s="1304" t="s">
        <v>570</v>
      </c>
      <c r="M40" s="1306" cm="1">
        <f t="array" ref="M40">COUNTIFS(_xlfn.IFS($D$34=2022,Avancement!$J:$J,$D$34=2023,Avancement!$K:$K,$D$34=2024,Avancement!$L:$L,$D$34=2025,Avancement!$M:$M,$D$34=2026,Avancement!$N:$N,$D$34=2027,Avancement!$O:$O,$D$34=2028,Avancement!$P:$P),Synthèse!$L40,Avancement!$A:$A,M$36,Avancement!$G:$G,"")</f>
        <v>1</v>
      </c>
      <c r="N40" s="1306" cm="1">
        <f t="array" ref="N40">COUNTIFS(_xlfn.IFS($D$34=2022,Avancement!$J:$J,$D$34=2023,Avancement!$K:$K,$D$34=2024,Avancement!$L:$L,$D$34=2025,Avancement!$M:$M,$D$34=2026,Avancement!$N:$N,$D$34=2027,Avancement!$O:$O,$D$34=2028,Avancement!$P:$P),Synthèse!$L40,Avancement!$A:$A,N$36,Avancement!$G:$G,"")</f>
        <v>0</v>
      </c>
      <c r="O40" s="1306" cm="1">
        <f t="array" ref="O40">COUNTIFS(_xlfn.IFS($D$34=2022,Avancement!$J:$J,$D$34=2023,Avancement!$K:$K,$D$34=2024,Avancement!$L:$L,$D$34=2025,Avancement!$M:$M,$D$34=2026,Avancement!$N:$N,$D$34=2027,Avancement!$O:$O,$D$34=2028,Avancement!$P:$P),Synthèse!$L40,Avancement!$A:$A,O$36,Avancement!$G:$G,"")</f>
        <v>1</v>
      </c>
      <c r="P40" s="1306" cm="1">
        <f t="array" ref="P40">COUNTIFS(_xlfn.IFS($D$34=2022,Avancement!$J:$J,$D$34=2023,Avancement!$K:$K,$D$34=2024,Avancement!$L:$L,$D$34=2025,Avancement!$M:$M,$D$34=2026,Avancement!$N:$N,$D$34=2027,Avancement!$O:$O,$D$34=2028,Avancement!$P:$P),Synthèse!$L40,Avancement!$A:$A,P$36,Avancement!$G:$G,"")</f>
        <v>2</v>
      </c>
      <c r="Q40" s="1306" cm="1">
        <f t="array" ref="Q40">COUNTIFS(_xlfn.IFS($D$34=2022,Avancement!$J:$J,$D$34=2023,Avancement!$K:$K,$D$34=2024,Avancement!$L:$L,$D$34=2025,Avancement!$M:$M,$D$34=2026,Avancement!$N:$N,$D$34=2027,Avancement!$O:$O,$D$34=2028,Avancement!$P:$P),Synthèse!$L40,Avancement!$A:$A,Q$36,Avancement!$G:$G,"")</f>
        <v>0</v>
      </c>
      <c r="R40" s="1306" cm="1">
        <f t="array" ref="R40">COUNTIFS(_xlfn.IFS($D$34=2022,Avancement!$J:$J,$D$34=2023,Avancement!$K:$K,$D$34=2024,Avancement!$L:$L,$D$34=2025,Avancement!$M:$M,$D$34=2026,Avancement!$N:$N,$D$34=2027,Avancement!$O:$O,$D$34=2028,Avancement!$P:$P),Synthèse!$L40,Avancement!$A:$A,R$36,Avancement!$G:$G,"")</f>
        <v>1</v>
      </c>
    </row>
    <row r="41" spans="3:18" x14ac:dyDescent="0.45">
      <c r="J41" s="1312"/>
      <c r="L41" s="1304" t="s">
        <v>573</v>
      </c>
      <c r="M41" s="1306" cm="1">
        <f t="array" ref="M41">COUNTIFS(_xlfn.IFS($D$34=2022,Avancement!$J:$J,$D$34=2023,Avancement!$K:$K,$D$34=2024,Avancement!$L:$L,$D$34=2025,Avancement!$M:$M,$D$34=2026,Avancement!$N:$N,$D$34=2027,Avancement!$O:$O,$D$34=2028,Avancement!$P:$P),Synthèse!$L41,Avancement!$A:$A,M$36,Avancement!$G:$G,"")</f>
        <v>0</v>
      </c>
      <c r="N41" s="1306" cm="1">
        <f t="array" ref="N41">COUNTIFS(_xlfn.IFS($D$34=2022,Avancement!$J:$J,$D$34=2023,Avancement!$K:$K,$D$34=2024,Avancement!$L:$L,$D$34=2025,Avancement!$M:$M,$D$34=2026,Avancement!$N:$N,$D$34=2027,Avancement!$O:$O,$D$34=2028,Avancement!$P:$P),Synthèse!$L41,Avancement!$A:$A,N$36,Avancement!$G:$G,"")</f>
        <v>0</v>
      </c>
      <c r="O41" s="1306" cm="1">
        <f t="array" ref="O41">COUNTIFS(_xlfn.IFS($D$34=2022,Avancement!$J:$J,$D$34=2023,Avancement!$K:$K,$D$34=2024,Avancement!$L:$L,$D$34=2025,Avancement!$M:$M,$D$34=2026,Avancement!$N:$N,$D$34=2027,Avancement!$O:$O,$D$34=2028,Avancement!$P:$P),Synthèse!$L41,Avancement!$A:$A,O$36,Avancement!$G:$G,"")</f>
        <v>0</v>
      </c>
      <c r="P41" s="1306" cm="1">
        <f t="array" ref="P41">COUNTIFS(_xlfn.IFS($D$34=2022,Avancement!$J:$J,$D$34=2023,Avancement!$K:$K,$D$34=2024,Avancement!$L:$L,$D$34=2025,Avancement!$M:$M,$D$34=2026,Avancement!$N:$N,$D$34=2027,Avancement!$O:$O,$D$34=2028,Avancement!$P:$P),Synthèse!$L41,Avancement!$A:$A,P$36,Avancement!$G:$G,"")</f>
        <v>0</v>
      </c>
      <c r="Q41" s="1306" cm="1">
        <f t="array" ref="Q41">COUNTIFS(_xlfn.IFS($D$34=2022,Avancement!$J:$J,$D$34=2023,Avancement!$K:$K,$D$34=2024,Avancement!$L:$L,$D$34=2025,Avancement!$M:$M,$D$34=2026,Avancement!$N:$N,$D$34=2027,Avancement!$O:$O,$D$34=2028,Avancement!$P:$P),Synthèse!$L41,Avancement!$A:$A,Q$36,Avancement!$G:$G,"")</f>
        <v>0</v>
      </c>
      <c r="R41" s="1306" cm="1">
        <f t="array" ref="R41">COUNTIFS(_xlfn.IFS($D$34=2022,Avancement!$J:$J,$D$34=2023,Avancement!$K:$K,$D$34=2024,Avancement!$L:$L,$D$34=2025,Avancement!$M:$M,$D$34=2026,Avancement!$N:$N,$D$34=2027,Avancement!$O:$O,$D$34=2028,Avancement!$P:$P),Synthèse!$L41,Avancement!$A:$A,R$36,Avancement!$G:$G,"")</f>
        <v>0</v>
      </c>
    </row>
    <row r="42" spans="3:18" x14ac:dyDescent="0.45">
      <c r="J42" s="1312"/>
      <c r="L42" s="1304" t="s">
        <v>571</v>
      </c>
      <c r="M42" s="1306" cm="1">
        <f t="array" ref="M42">COUNTIFS(_xlfn.IFS($D$34=2022,Avancement!$J:$J,$D$34=2023,Avancement!$K:$K,$D$34=2024,Avancement!$L:$L,$D$34=2025,Avancement!$M:$M,$D$34=2026,Avancement!$N:$N,$D$34=2027,Avancement!$O:$O,$D$34=2028,Avancement!$P:$P),Synthèse!$L42,Avancement!$A:$A,M$36,Avancement!$G:$G,"")</f>
        <v>0</v>
      </c>
      <c r="N42" s="1306" cm="1">
        <f t="array" ref="N42">COUNTIFS(_xlfn.IFS($D$34=2022,Avancement!$J:$J,$D$34=2023,Avancement!$K:$K,$D$34=2024,Avancement!$L:$L,$D$34=2025,Avancement!$M:$M,$D$34=2026,Avancement!$N:$N,$D$34=2027,Avancement!$O:$O,$D$34=2028,Avancement!$P:$P),Synthèse!$L42,Avancement!$A:$A,N$36,Avancement!$G:$G,"")</f>
        <v>0</v>
      </c>
      <c r="O42" s="1306" cm="1">
        <f t="array" ref="O42">COUNTIFS(_xlfn.IFS($D$34=2022,Avancement!$J:$J,$D$34=2023,Avancement!$K:$K,$D$34=2024,Avancement!$L:$L,$D$34=2025,Avancement!$M:$M,$D$34=2026,Avancement!$N:$N,$D$34=2027,Avancement!$O:$O,$D$34=2028,Avancement!$P:$P),Synthèse!$L42,Avancement!$A:$A,O$36,Avancement!$G:$G,"")</f>
        <v>0</v>
      </c>
      <c r="P42" s="1306" cm="1">
        <f t="array" ref="P42">COUNTIFS(_xlfn.IFS($D$34=2022,Avancement!$J:$J,$D$34=2023,Avancement!$K:$K,$D$34=2024,Avancement!$L:$L,$D$34=2025,Avancement!$M:$M,$D$34=2026,Avancement!$N:$N,$D$34=2027,Avancement!$O:$O,$D$34=2028,Avancement!$P:$P),Synthèse!$L42,Avancement!$A:$A,P$36,Avancement!$G:$G,"")</f>
        <v>0</v>
      </c>
      <c r="Q42" s="1306" cm="1">
        <f t="array" ref="Q42">COUNTIFS(_xlfn.IFS($D$34=2022,Avancement!$J:$J,$D$34=2023,Avancement!$K:$K,$D$34=2024,Avancement!$L:$L,$D$34=2025,Avancement!$M:$M,$D$34=2026,Avancement!$N:$N,$D$34=2027,Avancement!$O:$O,$D$34=2028,Avancement!$P:$P),Synthèse!$L42,Avancement!$A:$A,Q$36,Avancement!$G:$G,"")</f>
        <v>0</v>
      </c>
      <c r="R42" s="1306" cm="1">
        <f t="array" ref="R42">COUNTIFS(_xlfn.IFS($D$34=2022,Avancement!$J:$J,$D$34=2023,Avancement!$K:$K,$D$34=2024,Avancement!$L:$L,$D$34=2025,Avancement!$M:$M,$D$34=2026,Avancement!$N:$N,$D$34=2027,Avancement!$O:$O,$D$34=2028,Avancement!$P:$P),Synthèse!$L42,Avancement!$A:$A,R$36,Avancement!$G:$G,"")</f>
        <v>0</v>
      </c>
    </row>
    <row r="43" spans="3:18" x14ac:dyDescent="0.45">
      <c r="J43" s="1312"/>
      <c r="L43" s="1304" t="s">
        <v>825</v>
      </c>
      <c r="M43" s="1306" cm="1">
        <f t="array" ref="M43">COUNTIFS(_xlfn.IFS($D$34=2022,Avancement!$J:$J,$D$34=2023,Avancement!$K:$K,$D$34=2024,Avancement!$L:$L,$D$34=2025,Avancement!$M:$M,$D$34=2026,Avancement!$N:$N,$D$34=2027,Avancement!$O:$O,$D$34=2028,Avancement!$P:$P),Synthèse!$L43,Avancement!$A:$A,M$36,Avancement!$G:$G,"")</f>
        <v>0</v>
      </c>
      <c r="N43" s="1306" cm="1">
        <f t="array" ref="N43">COUNTIFS(_xlfn.IFS($D$34=2022,Avancement!$J:$J,$D$34=2023,Avancement!$K:$K,$D$34=2024,Avancement!$L:$L,$D$34=2025,Avancement!$M:$M,$D$34=2026,Avancement!$N:$N,$D$34=2027,Avancement!$O:$O,$D$34=2028,Avancement!$P:$P),Synthèse!$L43,Avancement!$A:$A,N$36,Avancement!$G:$G,"")</f>
        <v>0</v>
      </c>
      <c r="O43" s="1306" cm="1">
        <f t="array" ref="O43">COUNTIFS(_xlfn.IFS($D$34=2022,Avancement!$J:$J,$D$34=2023,Avancement!$K:$K,$D$34=2024,Avancement!$L:$L,$D$34=2025,Avancement!$M:$M,$D$34=2026,Avancement!$N:$N,$D$34=2027,Avancement!$O:$O,$D$34=2028,Avancement!$P:$P),Synthèse!$L43,Avancement!$A:$A,O$36,Avancement!$G:$G,"")</f>
        <v>0</v>
      </c>
      <c r="P43" s="1306" cm="1">
        <f t="array" ref="P43">COUNTIFS(_xlfn.IFS($D$34=2022,Avancement!$J:$J,$D$34=2023,Avancement!$K:$K,$D$34=2024,Avancement!$L:$L,$D$34=2025,Avancement!$M:$M,$D$34=2026,Avancement!$N:$N,$D$34=2027,Avancement!$O:$O,$D$34=2028,Avancement!$P:$P),Synthèse!$L43,Avancement!$A:$A,P$36,Avancement!$G:$G,"")</f>
        <v>0</v>
      </c>
      <c r="Q43" s="1306" cm="1">
        <f t="array" ref="Q43">COUNTIFS(_xlfn.IFS($D$34=2022,Avancement!$J:$J,$D$34=2023,Avancement!$K:$K,$D$34=2024,Avancement!$L:$L,$D$34=2025,Avancement!$M:$M,$D$34=2026,Avancement!$N:$N,$D$34=2027,Avancement!$O:$O,$D$34=2028,Avancement!$P:$P),Synthèse!$L43,Avancement!$A:$A,Q$36,Avancement!$G:$G,"")</f>
        <v>0</v>
      </c>
      <c r="R43" s="1306" cm="1">
        <f t="array" ref="R43">COUNTIFS(_xlfn.IFS($D$34=2022,Avancement!$J:$J,$D$34=2023,Avancement!$K:$K,$D$34=2024,Avancement!$L:$L,$D$34=2025,Avancement!$M:$M,$D$34=2026,Avancement!$N:$N,$D$34=2027,Avancement!$O:$O,$D$34=2028,Avancement!$P:$P),Synthèse!$L43,Avancement!$A:$A,R$36,Avancement!$G:$G,"")</f>
        <v>0</v>
      </c>
    </row>
    <row r="44" spans="3:18" x14ac:dyDescent="0.45">
      <c r="J44" s="1312"/>
    </row>
    <row r="45" spans="3:18" x14ac:dyDescent="0.45">
      <c r="J45" s="1312"/>
    </row>
    <row r="46" spans="3:18" x14ac:dyDescent="0.45">
      <c r="J46" s="1312"/>
      <c r="L46" s="1303" t="s">
        <v>814</v>
      </c>
      <c r="M46" t="s">
        <v>126</v>
      </c>
      <c r="N46" t="s">
        <v>127</v>
      </c>
      <c r="O46" t="s">
        <v>128</v>
      </c>
      <c r="P46" t="s">
        <v>129</v>
      </c>
      <c r="Q46" t="s">
        <v>6</v>
      </c>
      <c r="R46" t="s">
        <v>130</v>
      </c>
    </row>
    <row r="47" spans="3:18" x14ac:dyDescent="0.45">
      <c r="J47" s="1312"/>
      <c r="M47" s="1304" t="s">
        <v>121</v>
      </c>
      <c r="N47" s="1304" t="s">
        <v>122</v>
      </c>
      <c r="O47" s="1304" t="s">
        <v>2</v>
      </c>
      <c r="P47" s="1304" t="s">
        <v>123</v>
      </c>
      <c r="Q47" s="1304" t="s">
        <v>124</v>
      </c>
      <c r="R47" s="1304" t="s">
        <v>125</v>
      </c>
    </row>
    <row r="48" spans="3:18" x14ac:dyDescent="0.45">
      <c r="J48" s="1312"/>
      <c r="L48" s="1304" t="s">
        <v>572</v>
      </c>
      <c r="M48" s="1306" cm="1">
        <f t="array" ref="M48">COUNTIFS(_xlfn.IFS($D$34=2022,Avancement!$J:$J,$D$34=2023,Avancement!$K:$K,$D$34=2024,Avancement!$L:$L,$D$34=2025,Avancement!$M:$M,$D$34=2026,Avancement!$N:$N,$D$34=2027,Avancement!$O:$O,$D$34=2028,Avancement!$P:$P),Synthèse!$L48,Avancement!$A:$A,M$46,Avancement!$F:$F,"")</f>
        <v>20</v>
      </c>
      <c r="N48" s="1306" cm="1">
        <f t="array" ref="N48">COUNTIFS(_xlfn.IFS($D$34=2022,Avancement!$J:$J,$D$34=2023,Avancement!$K:$K,$D$34=2024,Avancement!$L:$L,$D$34=2025,Avancement!$M:$M,$D$34=2026,Avancement!$N:$N,$D$34=2027,Avancement!$O:$O,$D$34=2028,Avancement!$P:$P),Synthèse!$L48,Avancement!$A:$A,N$46,Avancement!$F:$F,"")</f>
        <v>19</v>
      </c>
      <c r="O48" s="1306" cm="1">
        <f t="array" ref="O48">COUNTIFS(_xlfn.IFS($D$34=2022,Avancement!$J:$J,$D$34=2023,Avancement!$K:$K,$D$34=2024,Avancement!$L:$L,$D$34=2025,Avancement!$M:$M,$D$34=2026,Avancement!$N:$N,$D$34=2027,Avancement!$O:$O,$D$34=2028,Avancement!$P:$P),Synthèse!$L48,Avancement!$A:$A,O$46,Avancement!$F:$F,"")</f>
        <v>20</v>
      </c>
      <c r="P48" s="1306" cm="1">
        <f t="array" ref="P48">COUNTIFS(_xlfn.IFS($D$34=2022,Avancement!$J:$J,$D$34=2023,Avancement!$K:$K,$D$34=2024,Avancement!$L:$L,$D$34=2025,Avancement!$M:$M,$D$34=2026,Avancement!$N:$N,$D$34=2027,Avancement!$O:$O,$D$34=2028,Avancement!$P:$P),Synthèse!$L48,Avancement!$A:$A,P$46,Avancement!$F:$F,"")</f>
        <v>16</v>
      </c>
      <c r="Q48" s="1306" cm="1">
        <f t="array" ref="Q48">COUNTIFS(_xlfn.IFS($D$34=2022,Avancement!$J:$J,$D$34=2023,Avancement!$K:$K,$D$34=2024,Avancement!$L:$L,$D$34=2025,Avancement!$M:$M,$D$34=2026,Avancement!$N:$N,$D$34=2027,Avancement!$O:$O,$D$34=2028,Avancement!$P:$P),Synthèse!$L48,Avancement!$A:$A,Q$46,Avancement!$F:$F,"")</f>
        <v>13</v>
      </c>
      <c r="R48" s="1306" cm="1">
        <f t="array" ref="R48">COUNTIFS(_xlfn.IFS($D$34=2022,Avancement!$J:$J,$D$34=2023,Avancement!$K:$K,$D$34=2024,Avancement!$L:$L,$D$34=2025,Avancement!$M:$M,$D$34=2026,Avancement!$N:$N,$D$34=2027,Avancement!$O:$O,$D$34=2028,Avancement!$P:$P),Synthèse!$L48,Avancement!$A:$A,R$46,Avancement!$F:$F,"")</f>
        <v>13</v>
      </c>
    </row>
    <row r="49" spans="10:19" x14ac:dyDescent="0.45">
      <c r="J49" s="1312"/>
      <c r="L49" s="1304" t="s">
        <v>569</v>
      </c>
      <c r="M49" s="1306" cm="1">
        <f t="array" ref="M49">COUNTIFS(_xlfn.IFS($D$34=2022,Avancement!$J:$J,$D$34=2023,Avancement!$K:$K,$D$34=2024,Avancement!$L:$L,$D$34=2025,Avancement!$M:$M,$D$34=2026,Avancement!$N:$N,$D$34=2027,Avancement!$O:$O,$D$34=2028,Avancement!$P:$P),Synthèse!$L49,Avancement!$A:$A,M$46,Avancement!$F:$F,"")</f>
        <v>1</v>
      </c>
      <c r="N49" s="1306" cm="1">
        <f t="array" ref="N49">COUNTIFS(_xlfn.IFS($D$34=2022,Avancement!$J:$J,$D$34=2023,Avancement!$K:$K,$D$34=2024,Avancement!$L:$L,$D$34=2025,Avancement!$M:$M,$D$34=2026,Avancement!$N:$N,$D$34=2027,Avancement!$O:$O,$D$34=2028,Avancement!$P:$P),Synthèse!$L49,Avancement!$A:$A,N$46,Avancement!$F:$F,"")</f>
        <v>0</v>
      </c>
      <c r="O49" s="1306" cm="1">
        <f t="array" ref="O49">COUNTIFS(_xlfn.IFS($D$34=2022,Avancement!$J:$J,$D$34=2023,Avancement!$K:$K,$D$34=2024,Avancement!$L:$L,$D$34=2025,Avancement!$M:$M,$D$34=2026,Avancement!$N:$N,$D$34=2027,Avancement!$O:$O,$D$34=2028,Avancement!$P:$P),Synthèse!$L49,Avancement!$A:$A,O$46,Avancement!$F:$F,"")</f>
        <v>4</v>
      </c>
      <c r="P49" s="1306" cm="1">
        <f t="array" ref="P49">COUNTIFS(_xlfn.IFS($D$34=2022,Avancement!$J:$J,$D$34=2023,Avancement!$K:$K,$D$34=2024,Avancement!$L:$L,$D$34=2025,Avancement!$M:$M,$D$34=2026,Avancement!$N:$N,$D$34=2027,Avancement!$O:$O,$D$34=2028,Avancement!$P:$P),Synthèse!$L49,Avancement!$A:$A,P$46,Avancement!$F:$F,"")</f>
        <v>2</v>
      </c>
      <c r="Q49" s="1306" cm="1">
        <f t="array" ref="Q49">COUNTIFS(_xlfn.IFS($D$34=2022,Avancement!$J:$J,$D$34=2023,Avancement!$K:$K,$D$34=2024,Avancement!$L:$L,$D$34=2025,Avancement!$M:$M,$D$34=2026,Avancement!$N:$N,$D$34=2027,Avancement!$O:$O,$D$34=2028,Avancement!$P:$P),Synthèse!$L49,Avancement!$A:$A,Q$46,Avancement!$F:$F,"")</f>
        <v>0</v>
      </c>
      <c r="R49" s="1306" cm="1">
        <f t="array" ref="R49">COUNTIFS(_xlfn.IFS($D$34=2022,Avancement!$J:$J,$D$34=2023,Avancement!$K:$K,$D$34=2024,Avancement!$L:$L,$D$34=2025,Avancement!$M:$M,$D$34=2026,Avancement!$N:$N,$D$34=2027,Avancement!$O:$O,$D$34=2028,Avancement!$P:$P),Synthèse!$L49,Avancement!$A:$A,R$46,Avancement!$F:$F,"")</f>
        <v>0</v>
      </c>
    </row>
    <row r="50" spans="10:19" x14ac:dyDescent="0.45">
      <c r="J50" s="1312"/>
      <c r="L50" s="1304" t="s">
        <v>570</v>
      </c>
      <c r="M50" s="1306" cm="1">
        <f t="array" ref="M50">COUNTIFS(_xlfn.IFS($D$34=2022,Avancement!$J:$J,$D$34=2023,Avancement!$K:$K,$D$34=2024,Avancement!$L:$L,$D$34=2025,Avancement!$M:$M,$D$34=2026,Avancement!$N:$N,$D$34=2027,Avancement!$O:$O,$D$34=2028,Avancement!$P:$P),Synthèse!$L50,Avancement!$A:$A,M$46,Avancement!$F:$F,"")</f>
        <v>1</v>
      </c>
      <c r="N50" s="1306" cm="1">
        <f t="array" ref="N50">COUNTIFS(_xlfn.IFS($D$34=2022,Avancement!$J:$J,$D$34=2023,Avancement!$K:$K,$D$34=2024,Avancement!$L:$L,$D$34=2025,Avancement!$M:$M,$D$34=2026,Avancement!$N:$N,$D$34=2027,Avancement!$O:$O,$D$34=2028,Avancement!$P:$P),Synthèse!$L50,Avancement!$A:$A,N$46,Avancement!$F:$F,"")</f>
        <v>0</v>
      </c>
      <c r="O50" s="1306" cm="1">
        <f t="array" ref="O50">COUNTIFS(_xlfn.IFS($D$34=2022,Avancement!$J:$J,$D$34=2023,Avancement!$K:$K,$D$34=2024,Avancement!$L:$L,$D$34=2025,Avancement!$M:$M,$D$34=2026,Avancement!$N:$N,$D$34=2027,Avancement!$O:$O,$D$34=2028,Avancement!$P:$P),Synthèse!$L50,Avancement!$A:$A,O$46,Avancement!$F:$F,"")</f>
        <v>1</v>
      </c>
      <c r="P50" s="1306" cm="1">
        <f t="array" ref="P50">COUNTIFS(_xlfn.IFS($D$34=2022,Avancement!$J:$J,$D$34=2023,Avancement!$K:$K,$D$34=2024,Avancement!$L:$L,$D$34=2025,Avancement!$M:$M,$D$34=2026,Avancement!$N:$N,$D$34=2027,Avancement!$O:$O,$D$34=2028,Avancement!$P:$P),Synthèse!$L50,Avancement!$A:$A,P$46,Avancement!$F:$F,"")</f>
        <v>3</v>
      </c>
      <c r="Q50" s="1306" cm="1">
        <f t="array" ref="Q50">COUNTIFS(_xlfn.IFS($D$34=2022,Avancement!$J:$J,$D$34=2023,Avancement!$K:$K,$D$34=2024,Avancement!$L:$L,$D$34=2025,Avancement!$M:$M,$D$34=2026,Avancement!$N:$N,$D$34=2027,Avancement!$O:$O,$D$34=2028,Avancement!$P:$P),Synthèse!$L50,Avancement!$A:$A,Q$46,Avancement!$F:$F,"")</f>
        <v>0</v>
      </c>
      <c r="R50" s="1306" cm="1">
        <f t="array" ref="R50">COUNTIFS(_xlfn.IFS($D$34=2022,Avancement!$J:$J,$D$34=2023,Avancement!$K:$K,$D$34=2024,Avancement!$L:$L,$D$34=2025,Avancement!$M:$M,$D$34=2026,Avancement!$N:$N,$D$34=2027,Avancement!$O:$O,$D$34=2028,Avancement!$P:$P),Synthèse!$L50,Avancement!$A:$A,R$46,Avancement!$F:$F,"")</f>
        <v>1</v>
      </c>
    </row>
    <row r="51" spans="10:19" x14ac:dyDescent="0.45">
      <c r="J51" s="1312"/>
      <c r="L51" s="1304" t="s">
        <v>573</v>
      </c>
      <c r="M51" s="1306" cm="1">
        <f t="array" ref="M51">COUNTIFS(_xlfn.IFS($D$34=2022,Avancement!$J:$J,$D$34=2023,Avancement!$K:$K,$D$34=2024,Avancement!$L:$L,$D$34=2025,Avancement!$M:$M,$D$34=2026,Avancement!$N:$N,$D$34=2027,Avancement!$O:$O,$D$34=2028,Avancement!$P:$P),Synthèse!$L51,Avancement!$A:$A,M$46,Avancement!$F:$F,"")</f>
        <v>0</v>
      </c>
      <c r="N51" s="1306" cm="1">
        <f t="array" ref="N51">COUNTIFS(_xlfn.IFS($D$34=2022,Avancement!$J:$J,$D$34=2023,Avancement!$K:$K,$D$34=2024,Avancement!$L:$L,$D$34=2025,Avancement!$M:$M,$D$34=2026,Avancement!$N:$N,$D$34=2027,Avancement!$O:$O,$D$34=2028,Avancement!$P:$P),Synthèse!$L51,Avancement!$A:$A,N$46,Avancement!$F:$F,"")</f>
        <v>0</v>
      </c>
      <c r="O51" s="1306" cm="1">
        <f t="array" ref="O51">COUNTIFS(_xlfn.IFS($D$34=2022,Avancement!$J:$J,$D$34=2023,Avancement!$K:$K,$D$34=2024,Avancement!$L:$L,$D$34=2025,Avancement!$M:$M,$D$34=2026,Avancement!$N:$N,$D$34=2027,Avancement!$O:$O,$D$34=2028,Avancement!$P:$P),Synthèse!$L51,Avancement!$A:$A,O$46,Avancement!$F:$F,"")</f>
        <v>0</v>
      </c>
      <c r="P51" s="1306" cm="1">
        <f t="array" ref="P51">COUNTIFS(_xlfn.IFS($D$34=2022,Avancement!$J:$J,$D$34=2023,Avancement!$K:$K,$D$34=2024,Avancement!$L:$L,$D$34=2025,Avancement!$M:$M,$D$34=2026,Avancement!$N:$N,$D$34=2027,Avancement!$O:$O,$D$34=2028,Avancement!$P:$P),Synthèse!$L51,Avancement!$A:$A,P$46,Avancement!$F:$F,"")</f>
        <v>0</v>
      </c>
      <c r="Q51" s="1306" cm="1">
        <f t="array" ref="Q51">COUNTIFS(_xlfn.IFS($D$34=2022,Avancement!$J:$J,$D$34=2023,Avancement!$K:$K,$D$34=2024,Avancement!$L:$L,$D$34=2025,Avancement!$M:$M,$D$34=2026,Avancement!$N:$N,$D$34=2027,Avancement!$O:$O,$D$34=2028,Avancement!$P:$P),Synthèse!$L51,Avancement!$A:$A,Q$46,Avancement!$F:$F,"")</f>
        <v>1</v>
      </c>
      <c r="R51" s="1306" cm="1">
        <f t="array" ref="R51">COUNTIFS(_xlfn.IFS($D$34=2022,Avancement!$J:$J,$D$34=2023,Avancement!$K:$K,$D$34=2024,Avancement!$L:$L,$D$34=2025,Avancement!$M:$M,$D$34=2026,Avancement!$N:$N,$D$34=2027,Avancement!$O:$O,$D$34=2028,Avancement!$P:$P),Synthèse!$L51,Avancement!$A:$A,R$46,Avancement!$F:$F,"")</f>
        <v>0</v>
      </c>
    </row>
    <row r="52" spans="10:19" x14ac:dyDescent="0.45">
      <c r="J52" s="1312"/>
      <c r="L52" s="1304" t="s">
        <v>571</v>
      </c>
      <c r="M52" s="1306" cm="1">
        <f t="array" ref="M52">COUNTIFS(_xlfn.IFS($D$34=2022,Avancement!$J:$J,$D$34=2023,Avancement!$K:$K,$D$34=2024,Avancement!$L:$L,$D$34=2025,Avancement!$M:$M,$D$34=2026,Avancement!$N:$N,$D$34=2027,Avancement!$O:$O,$D$34=2028,Avancement!$P:$P),Synthèse!$L52,Avancement!$A:$A,M$46,Avancement!$F:$F,"")</f>
        <v>0</v>
      </c>
      <c r="N52" s="1306" cm="1">
        <f t="array" ref="N52">COUNTIFS(_xlfn.IFS($D$34=2022,Avancement!$J:$J,$D$34=2023,Avancement!$K:$K,$D$34=2024,Avancement!$L:$L,$D$34=2025,Avancement!$M:$M,$D$34=2026,Avancement!$N:$N,$D$34=2027,Avancement!$O:$O,$D$34=2028,Avancement!$P:$P),Synthèse!$L52,Avancement!$A:$A,N$46,Avancement!$F:$F,"")</f>
        <v>0</v>
      </c>
      <c r="O52" s="1306" cm="1">
        <f t="array" ref="O52">COUNTIFS(_xlfn.IFS($D$34=2022,Avancement!$J:$J,$D$34=2023,Avancement!$K:$K,$D$34=2024,Avancement!$L:$L,$D$34=2025,Avancement!$M:$M,$D$34=2026,Avancement!$N:$N,$D$34=2027,Avancement!$O:$O,$D$34=2028,Avancement!$P:$P),Synthèse!$L52,Avancement!$A:$A,O$46,Avancement!$F:$F,"")</f>
        <v>0</v>
      </c>
      <c r="P52" s="1306" cm="1">
        <f t="array" ref="P52">COUNTIFS(_xlfn.IFS($D$34=2022,Avancement!$J:$J,$D$34=2023,Avancement!$K:$K,$D$34=2024,Avancement!$L:$L,$D$34=2025,Avancement!$M:$M,$D$34=2026,Avancement!$N:$N,$D$34=2027,Avancement!$O:$O,$D$34=2028,Avancement!$P:$P),Synthèse!$L52,Avancement!$A:$A,P$46,Avancement!$F:$F,"")</f>
        <v>0</v>
      </c>
      <c r="Q52" s="1306" cm="1">
        <f t="array" ref="Q52">COUNTIFS(_xlfn.IFS($D$34=2022,Avancement!$J:$J,$D$34=2023,Avancement!$K:$K,$D$34=2024,Avancement!$L:$L,$D$34=2025,Avancement!$M:$M,$D$34=2026,Avancement!$N:$N,$D$34=2027,Avancement!$O:$O,$D$34=2028,Avancement!$P:$P),Synthèse!$L52,Avancement!$A:$A,Q$46,Avancement!$F:$F,"")</f>
        <v>0</v>
      </c>
      <c r="R52" s="1306" cm="1">
        <f t="array" ref="R52">COUNTIFS(_xlfn.IFS($D$34=2022,Avancement!$J:$J,$D$34=2023,Avancement!$K:$K,$D$34=2024,Avancement!$L:$L,$D$34=2025,Avancement!$M:$M,$D$34=2026,Avancement!$N:$N,$D$34=2027,Avancement!$O:$O,$D$34=2028,Avancement!$P:$P),Synthèse!$L52,Avancement!$A:$A,R$46,Avancement!$F:$F,"")</f>
        <v>0</v>
      </c>
    </row>
    <row r="53" spans="10:19" x14ac:dyDescent="0.45">
      <c r="J53" s="1312"/>
      <c r="L53" s="1304" t="s">
        <v>825</v>
      </c>
      <c r="M53" s="1306" cm="1">
        <f t="array" ref="M53">COUNTIFS(_xlfn.IFS($D$34=2022,Avancement!$J:$J,$D$34=2023,Avancement!$K:$K,$D$34=2024,Avancement!$L:$L,$D$34=2025,Avancement!$M:$M,$D$34=2026,Avancement!$N:$N,$D$34=2027,Avancement!$O:$O,$D$34=2028,Avancement!$P:$P),Synthèse!$L53,Avancement!$A:$A,M$46,Avancement!$F:$F,"")</f>
        <v>0</v>
      </c>
      <c r="N53" s="1306" cm="1">
        <f t="array" ref="N53">COUNTIFS(_xlfn.IFS($D$34=2022,Avancement!$J:$J,$D$34=2023,Avancement!$K:$K,$D$34=2024,Avancement!$L:$L,$D$34=2025,Avancement!$M:$M,$D$34=2026,Avancement!$N:$N,$D$34=2027,Avancement!$O:$O,$D$34=2028,Avancement!$P:$P),Synthèse!$L53,Avancement!$A:$A,N$46,Avancement!$F:$F,"")</f>
        <v>0</v>
      </c>
      <c r="O53" s="1306" cm="1">
        <f t="array" ref="O53">COUNTIFS(_xlfn.IFS($D$34=2022,Avancement!$J:$J,$D$34=2023,Avancement!$K:$K,$D$34=2024,Avancement!$L:$L,$D$34=2025,Avancement!$M:$M,$D$34=2026,Avancement!$N:$N,$D$34=2027,Avancement!$O:$O,$D$34=2028,Avancement!$P:$P),Synthèse!$L53,Avancement!$A:$A,O$46,Avancement!$F:$F,"")</f>
        <v>0</v>
      </c>
      <c r="P53" s="1306" cm="1">
        <f t="array" ref="P53">COUNTIFS(_xlfn.IFS($D$34=2022,Avancement!$J:$J,$D$34=2023,Avancement!$K:$K,$D$34=2024,Avancement!$L:$L,$D$34=2025,Avancement!$M:$M,$D$34=2026,Avancement!$N:$N,$D$34=2027,Avancement!$O:$O,$D$34=2028,Avancement!$P:$P),Synthèse!$L53,Avancement!$A:$A,P$46,Avancement!$F:$F,"")</f>
        <v>0</v>
      </c>
      <c r="Q53" s="1306" cm="1">
        <f t="array" ref="Q53">COUNTIFS(_xlfn.IFS($D$34=2022,Avancement!$J:$J,$D$34=2023,Avancement!$K:$K,$D$34=2024,Avancement!$L:$L,$D$34=2025,Avancement!$M:$M,$D$34=2026,Avancement!$N:$N,$D$34=2027,Avancement!$O:$O,$D$34=2028,Avancement!$P:$P),Synthèse!$L53,Avancement!$A:$A,Q$46,Avancement!$F:$F,"")</f>
        <v>0</v>
      </c>
      <c r="R53" s="1306" cm="1">
        <f t="array" ref="R53">COUNTIFS(_xlfn.IFS($D$34=2022,Avancement!$J:$J,$D$34=2023,Avancement!$K:$K,$D$34=2024,Avancement!$L:$L,$D$34=2025,Avancement!$M:$M,$D$34=2026,Avancement!$N:$N,$D$34=2027,Avancement!$O:$O,$D$34=2028,Avancement!$P:$P),Synthèse!$L53,Avancement!$A:$A,R$46,Avancement!$F:$F,"")</f>
        <v>0</v>
      </c>
    </row>
    <row r="54" spans="10:19" x14ac:dyDescent="0.45">
      <c r="J54" s="1312"/>
    </row>
    <row r="55" spans="10:19" x14ac:dyDescent="0.45">
      <c r="J55" s="1312"/>
    </row>
    <row r="56" spans="10:19" x14ac:dyDescent="0.45">
      <c r="J56" s="1312"/>
    </row>
    <row r="57" spans="10:19" x14ac:dyDescent="0.45">
      <c r="J57" s="1312"/>
      <c r="L57" s="1303" t="s">
        <v>813</v>
      </c>
    </row>
    <row r="58" spans="10:19" x14ac:dyDescent="0.45">
      <c r="J58" s="1312"/>
      <c r="M58" s="1304">
        <v>2022</v>
      </c>
      <c r="N58" s="1304">
        <v>2023</v>
      </c>
      <c r="O58" s="1304">
        <v>2024</v>
      </c>
      <c r="P58" s="1304">
        <v>2025</v>
      </c>
      <c r="Q58" s="1304">
        <v>2026</v>
      </c>
      <c r="R58" s="1304">
        <v>2027</v>
      </c>
      <c r="S58" s="1304">
        <v>2028</v>
      </c>
    </row>
    <row r="59" spans="10:19" x14ac:dyDescent="0.45">
      <c r="J59" s="1312"/>
      <c r="L59" s="1304" t="s">
        <v>572</v>
      </c>
      <c r="M59" s="1306">
        <f>COUNTIFS(Avancement!J:J,Synthèse!L59,Avancement!$G:$G,"")</f>
        <v>31</v>
      </c>
      <c r="N59" s="1306">
        <f>COUNTIFS(Avancement!K:K,Synthèse!M59,Avancement!$G:$G,"")</f>
        <v>0</v>
      </c>
      <c r="O59" s="1306">
        <f>COUNTIFS(Avancement!L:L,Synthèse!N59,Avancement!$G:$G,"")</f>
        <v>0</v>
      </c>
      <c r="P59" s="1306">
        <f>COUNTIFS(Avancement!M:M,Synthèse!O59,Avancement!$G:$G,"")</f>
        <v>0</v>
      </c>
      <c r="Q59" s="1306">
        <f>COUNTIFS(Avancement!N:N,Synthèse!P59,Avancement!$G:$G,"")</f>
        <v>0</v>
      </c>
      <c r="R59" s="1306">
        <f>COUNTIFS(Avancement!O:O,Synthèse!Q59,Avancement!$G:$G,"")</f>
        <v>0</v>
      </c>
      <c r="S59" s="1306">
        <f>COUNTIFS(Avancement!P:P,Synthèse!R59,Avancement!$G:$G,"")</f>
        <v>0</v>
      </c>
    </row>
    <row r="60" spans="10:19" x14ac:dyDescent="0.45">
      <c r="J60" s="1312"/>
      <c r="L60" s="1304" t="s">
        <v>569</v>
      </c>
      <c r="M60" s="1306">
        <f>COUNTIFS(Avancement!J:J,Synthèse!L60,Avancement!$G:$G,"")</f>
        <v>6</v>
      </c>
      <c r="N60" s="1306">
        <f>COUNTIFS(Avancement!K:K,Synthèse!M60,Avancement!$G:$G,"")</f>
        <v>0</v>
      </c>
      <c r="O60" s="1306">
        <f>COUNTIFS(Avancement!L:L,Synthèse!N60,Avancement!$G:$G,"")</f>
        <v>0</v>
      </c>
      <c r="P60" s="1306">
        <f>COUNTIFS(Avancement!M:M,Synthèse!O60,Avancement!$G:$G,"")</f>
        <v>0</v>
      </c>
      <c r="Q60" s="1306">
        <f>COUNTIFS(Avancement!N:N,Synthèse!P60,Avancement!$G:$G,"")</f>
        <v>0</v>
      </c>
      <c r="R60" s="1306">
        <f>COUNTIFS(Avancement!O:O,Synthèse!Q60,Avancement!$G:$G,"")</f>
        <v>0</v>
      </c>
      <c r="S60" s="1306">
        <f>COUNTIFS(Avancement!P:P,Synthèse!R60,Avancement!$G:$G,"")</f>
        <v>0</v>
      </c>
    </row>
    <row r="61" spans="10:19" x14ac:dyDescent="0.45">
      <c r="J61" s="1312"/>
      <c r="L61" s="1304" t="s">
        <v>570</v>
      </c>
      <c r="M61" s="1306">
        <f>COUNTIFS(Avancement!J:J,Synthèse!L61,Avancement!$G:$G,"")</f>
        <v>5</v>
      </c>
      <c r="N61" s="1306">
        <f>COUNTIFS(Avancement!K:K,Synthèse!M61,Avancement!$G:$G,"")</f>
        <v>0</v>
      </c>
      <c r="O61" s="1306">
        <f>COUNTIFS(Avancement!L:L,Synthèse!N61,Avancement!$G:$G,"")</f>
        <v>0</v>
      </c>
      <c r="P61" s="1306">
        <f>COUNTIFS(Avancement!M:M,Synthèse!O61,Avancement!$G:$G,"")</f>
        <v>0</v>
      </c>
      <c r="Q61" s="1306">
        <f>COUNTIFS(Avancement!N:N,Synthèse!P61,Avancement!$G:$G,"")</f>
        <v>0</v>
      </c>
      <c r="R61" s="1306">
        <f>COUNTIFS(Avancement!O:O,Synthèse!Q61,Avancement!$G:$G,"")</f>
        <v>0</v>
      </c>
      <c r="S61" s="1306">
        <f>COUNTIFS(Avancement!P:P,Synthèse!R61,Avancement!$G:$G,"")</f>
        <v>0</v>
      </c>
    </row>
    <row r="62" spans="10:19" x14ac:dyDescent="0.45">
      <c r="J62" s="1312"/>
      <c r="L62" s="1304" t="s">
        <v>573</v>
      </c>
      <c r="M62" s="1306">
        <f>COUNTIFS(Avancement!J:J,Synthèse!L62,Avancement!$G:$G,"")</f>
        <v>0</v>
      </c>
      <c r="N62" s="1306">
        <f>COUNTIFS(Avancement!K:K,Synthèse!M62,Avancement!$G:$G,"")</f>
        <v>0</v>
      </c>
      <c r="O62" s="1306">
        <f>COUNTIFS(Avancement!L:L,Synthèse!N62,Avancement!$G:$G,"")</f>
        <v>0</v>
      </c>
      <c r="P62" s="1306">
        <f>COUNTIFS(Avancement!M:M,Synthèse!O62,Avancement!$G:$G,"")</f>
        <v>0</v>
      </c>
      <c r="Q62" s="1306">
        <f>COUNTIFS(Avancement!N:N,Synthèse!P62,Avancement!$G:$G,"")</f>
        <v>0</v>
      </c>
      <c r="R62" s="1306">
        <f>COUNTIFS(Avancement!O:O,Synthèse!Q62,Avancement!$G:$G,"")</f>
        <v>0</v>
      </c>
      <c r="S62" s="1306">
        <f>COUNTIFS(Avancement!P:P,Synthèse!R62,Avancement!$G:$G,"")</f>
        <v>0</v>
      </c>
    </row>
    <row r="63" spans="10:19" x14ac:dyDescent="0.45">
      <c r="J63" s="1312"/>
      <c r="L63" s="1304" t="s">
        <v>571</v>
      </c>
      <c r="M63" s="1306">
        <f>COUNTIFS(Avancement!J:J,Synthèse!L63,Avancement!$G:$G,"")</f>
        <v>0</v>
      </c>
      <c r="N63" s="1306">
        <f>COUNTIFS(Avancement!K:K,Synthèse!M63,Avancement!$G:$G,"")</f>
        <v>0</v>
      </c>
      <c r="O63" s="1306">
        <f>COUNTIFS(Avancement!L:L,Synthèse!N63,Avancement!$G:$G,"")</f>
        <v>0</v>
      </c>
      <c r="P63" s="1306">
        <f>COUNTIFS(Avancement!M:M,Synthèse!O63,Avancement!$G:$G,"")</f>
        <v>0</v>
      </c>
      <c r="Q63" s="1306">
        <f>COUNTIFS(Avancement!N:N,Synthèse!P63,Avancement!$G:$G,"")</f>
        <v>0</v>
      </c>
      <c r="R63" s="1306">
        <f>COUNTIFS(Avancement!O:O,Synthèse!Q63,Avancement!$G:$G,"")</f>
        <v>0</v>
      </c>
      <c r="S63" s="1306">
        <f>COUNTIFS(Avancement!P:P,Synthèse!R63,Avancement!$G:$G,"")</f>
        <v>0</v>
      </c>
    </row>
    <row r="64" spans="10:19" x14ac:dyDescent="0.45">
      <c r="J64" s="1312"/>
      <c r="L64" s="1304" t="s">
        <v>825</v>
      </c>
      <c r="M64" s="1306">
        <f>COUNTIFS(Avancement!J:J,Synthèse!L64,Avancement!$G:$G,"")</f>
        <v>0</v>
      </c>
      <c r="N64" s="1306">
        <f>COUNTIFS(Avancement!K:K,Synthèse!M64,Avancement!$G:$G,"")</f>
        <v>0</v>
      </c>
      <c r="O64" s="1306">
        <f>COUNTIFS(Avancement!L:L,Synthèse!N64,Avancement!$G:$G,"")</f>
        <v>0</v>
      </c>
      <c r="P64" s="1306">
        <f>COUNTIFS(Avancement!M:M,Synthèse!O64,Avancement!$G:$G,"")</f>
        <v>0</v>
      </c>
      <c r="Q64" s="1306">
        <f>COUNTIFS(Avancement!N:N,Synthèse!P64,Avancement!$G:$G,"")</f>
        <v>0</v>
      </c>
      <c r="R64" s="1306">
        <f>COUNTIFS(Avancement!O:O,Synthèse!Q64,Avancement!$G:$G,"")</f>
        <v>0</v>
      </c>
      <c r="S64" s="1306">
        <f>COUNTIFS(Avancement!P:P,Synthèse!R64,Avancement!$G:$G,"")</f>
        <v>0</v>
      </c>
    </row>
    <row r="65" spans="1:19" x14ac:dyDescent="0.45">
      <c r="J65" s="1312"/>
    </row>
    <row r="66" spans="1:19" x14ac:dyDescent="0.45">
      <c r="J66" s="1312"/>
    </row>
    <row r="67" spans="1:19" x14ac:dyDescent="0.45">
      <c r="J67" s="1312"/>
      <c r="L67" s="1303" t="s">
        <v>814</v>
      </c>
    </row>
    <row r="68" spans="1:19" x14ac:dyDescent="0.45">
      <c r="J68" s="1312"/>
      <c r="M68" s="1304">
        <v>2022</v>
      </c>
      <c r="N68" s="1304">
        <v>2023</v>
      </c>
      <c r="O68" s="1304">
        <v>2024</v>
      </c>
      <c r="P68" s="1304">
        <v>2025</v>
      </c>
      <c r="Q68" s="1304">
        <v>2026</v>
      </c>
      <c r="R68" s="1304">
        <v>2027</v>
      </c>
      <c r="S68" s="1304">
        <v>2028</v>
      </c>
    </row>
    <row r="69" spans="1:19" x14ac:dyDescent="0.45">
      <c r="J69" s="1312"/>
      <c r="L69" s="1304" t="s">
        <v>572</v>
      </c>
      <c r="M69" s="1306">
        <f>COUNTIFS(Avancement!J:J,Synthèse!L69,Avancement!$F:$F,"")</f>
        <v>101</v>
      </c>
      <c r="N69" s="1306">
        <f>COUNTIFS(Avancement!K:K,Synthèse!M69,Avancement!$F:$F,"")</f>
        <v>0</v>
      </c>
      <c r="O69" s="1306">
        <f>COUNTIFS(Avancement!L:L,Synthèse!N69,Avancement!$F:$F,"")</f>
        <v>0</v>
      </c>
      <c r="P69" s="1306">
        <f>COUNTIFS(Avancement!M:M,Synthèse!O69,Avancement!$F:$F,"")</f>
        <v>0</v>
      </c>
      <c r="Q69" s="1306">
        <f>COUNTIFS(Avancement!N:N,Synthèse!P69,Avancement!$F:$F,"")</f>
        <v>0</v>
      </c>
      <c r="R69" s="1306">
        <f>COUNTIFS(Avancement!O:O,Synthèse!Q69,Avancement!$F:$F,"")</f>
        <v>0</v>
      </c>
      <c r="S69" s="1306">
        <f>COUNTIFS(Avancement!P:P,Synthèse!R69,Avancement!$F:$F,"")</f>
        <v>0</v>
      </c>
    </row>
    <row r="70" spans="1:19" x14ac:dyDescent="0.45">
      <c r="J70" s="1312"/>
      <c r="L70" s="1304" t="s">
        <v>569</v>
      </c>
      <c r="M70" s="1306">
        <f>COUNTIFS(Avancement!J:J,Synthèse!L70,Avancement!$F:$F,"")</f>
        <v>7</v>
      </c>
      <c r="N70" s="1306">
        <f>COUNTIFS(Avancement!K:K,Synthèse!M70,Avancement!$F:$F,"")</f>
        <v>0</v>
      </c>
      <c r="O70" s="1306">
        <f>COUNTIFS(Avancement!L:L,Synthèse!N70,Avancement!$F:$F,"")</f>
        <v>0</v>
      </c>
      <c r="P70" s="1306">
        <f>COUNTIFS(Avancement!M:M,Synthèse!O70,Avancement!$F:$F,"")</f>
        <v>0</v>
      </c>
      <c r="Q70" s="1306">
        <f>COUNTIFS(Avancement!N:N,Synthèse!P70,Avancement!$F:$F,"")</f>
        <v>0</v>
      </c>
      <c r="R70" s="1306">
        <f>COUNTIFS(Avancement!O:O,Synthèse!Q70,Avancement!$F:$F,"")</f>
        <v>0</v>
      </c>
      <c r="S70" s="1306">
        <f>COUNTIFS(Avancement!P:P,Synthèse!R70,Avancement!$F:$F,"")</f>
        <v>0</v>
      </c>
    </row>
    <row r="71" spans="1:19" x14ac:dyDescent="0.45">
      <c r="J71" s="1312"/>
      <c r="L71" s="1304" t="s">
        <v>570</v>
      </c>
      <c r="M71" s="1306">
        <f>COUNTIFS(Avancement!J:J,Synthèse!L71,Avancement!$F:$F,"")</f>
        <v>6</v>
      </c>
      <c r="N71" s="1306">
        <f>COUNTIFS(Avancement!K:K,Synthèse!M71,Avancement!$F:$F,"")</f>
        <v>0</v>
      </c>
      <c r="O71" s="1306">
        <f>COUNTIFS(Avancement!L:L,Synthèse!N71,Avancement!$F:$F,"")</f>
        <v>0</v>
      </c>
      <c r="P71" s="1306">
        <f>COUNTIFS(Avancement!M:M,Synthèse!O71,Avancement!$F:$F,"")</f>
        <v>0</v>
      </c>
      <c r="Q71" s="1306">
        <f>COUNTIFS(Avancement!N:N,Synthèse!P71,Avancement!$F:$F,"")</f>
        <v>0</v>
      </c>
      <c r="R71" s="1306">
        <f>COUNTIFS(Avancement!O:O,Synthèse!Q71,Avancement!$F:$F,"")</f>
        <v>0</v>
      </c>
      <c r="S71" s="1306">
        <f>COUNTIFS(Avancement!P:P,Synthèse!R71,Avancement!$F:$F,"")</f>
        <v>0</v>
      </c>
    </row>
    <row r="72" spans="1:19" x14ac:dyDescent="0.45">
      <c r="J72" s="1312"/>
      <c r="L72" s="1304" t="s">
        <v>573</v>
      </c>
      <c r="M72" s="1306">
        <f>COUNTIFS(Avancement!J:J,Synthèse!L72,Avancement!$F:$F,"")</f>
        <v>1</v>
      </c>
      <c r="N72" s="1306">
        <f>COUNTIFS(Avancement!K:K,Synthèse!M72,Avancement!$F:$F,"")</f>
        <v>0</v>
      </c>
      <c r="O72" s="1306">
        <f>COUNTIFS(Avancement!L:L,Synthèse!N72,Avancement!$F:$F,"")</f>
        <v>0</v>
      </c>
      <c r="P72" s="1306">
        <f>COUNTIFS(Avancement!M:M,Synthèse!O72,Avancement!$F:$F,"")</f>
        <v>0</v>
      </c>
      <c r="Q72" s="1306">
        <f>COUNTIFS(Avancement!N:N,Synthèse!P72,Avancement!$F:$F,"")</f>
        <v>0</v>
      </c>
      <c r="R72" s="1306">
        <f>COUNTIFS(Avancement!O:O,Synthèse!Q72,Avancement!$F:$F,"")</f>
        <v>0</v>
      </c>
      <c r="S72" s="1306">
        <f>COUNTIFS(Avancement!P:P,Synthèse!R72,Avancement!$F:$F,"")</f>
        <v>0</v>
      </c>
    </row>
    <row r="73" spans="1:19" x14ac:dyDescent="0.45">
      <c r="J73" s="1312"/>
      <c r="L73" s="1304" t="s">
        <v>571</v>
      </c>
      <c r="M73" s="1306">
        <f>COUNTIFS(Avancement!J:J,Synthèse!L73,Avancement!$F:$F,"")</f>
        <v>0</v>
      </c>
      <c r="N73" s="1306">
        <f>COUNTIFS(Avancement!K:K,Synthèse!M73,Avancement!$F:$F,"")</f>
        <v>0</v>
      </c>
      <c r="O73" s="1306">
        <f>COUNTIFS(Avancement!L:L,Synthèse!N73,Avancement!$F:$F,"")</f>
        <v>0</v>
      </c>
      <c r="P73" s="1306">
        <f>COUNTIFS(Avancement!M:M,Synthèse!O73,Avancement!$F:$F,"")</f>
        <v>0</v>
      </c>
      <c r="Q73" s="1306">
        <f>COUNTIFS(Avancement!N:N,Synthèse!P73,Avancement!$F:$F,"")</f>
        <v>0</v>
      </c>
      <c r="R73" s="1306">
        <f>COUNTIFS(Avancement!O:O,Synthèse!Q73,Avancement!$F:$F,"")</f>
        <v>0</v>
      </c>
      <c r="S73" s="1306">
        <f>COUNTIFS(Avancement!P:P,Synthèse!R73,Avancement!$F:$F,"")</f>
        <v>0</v>
      </c>
    </row>
    <row r="74" spans="1:19" x14ac:dyDescent="0.45">
      <c r="J74" s="1312"/>
      <c r="L74" s="1304" t="s">
        <v>825</v>
      </c>
      <c r="M74" s="1306">
        <f>COUNTIFS(Avancement!J:J,Synthèse!L74,Avancement!$F:$F,"")</f>
        <v>0</v>
      </c>
      <c r="N74" s="1306">
        <f>COUNTIFS(Avancement!K:K,Synthèse!M74,Avancement!$F:$F,"")</f>
        <v>0</v>
      </c>
      <c r="O74" s="1306">
        <f>COUNTIFS(Avancement!L:L,Synthèse!N74,Avancement!$F:$F,"")</f>
        <v>0</v>
      </c>
      <c r="P74" s="1306">
        <f>COUNTIFS(Avancement!M:M,Synthèse!O74,Avancement!$F:$F,"")</f>
        <v>0</v>
      </c>
      <c r="Q74" s="1306">
        <f>COUNTIFS(Avancement!N:N,Synthèse!P74,Avancement!$F:$F,"")</f>
        <v>0</v>
      </c>
      <c r="R74" s="1306">
        <f>COUNTIFS(Avancement!O:O,Synthèse!Q74,Avancement!$F:$F,"")</f>
        <v>0</v>
      </c>
      <c r="S74" s="1306">
        <f>COUNTIFS(Avancement!P:P,Synthèse!R74,Avancement!$F:$F,"")</f>
        <v>0</v>
      </c>
    </row>
    <row r="75" spans="1:19" x14ac:dyDescent="0.45">
      <c r="J75" s="1312"/>
    </row>
    <row r="76" spans="1:19" x14ac:dyDescent="0.45">
      <c r="J76" s="1312"/>
    </row>
    <row r="77" spans="1:19" s="1309" customFormat="1" ht="36.4" customHeight="1" x14ac:dyDescent="0.45">
      <c r="A77" s="1308"/>
    </row>
  </sheetData>
  <dataValidations count="1">
    <dataValidation type="list" allowBlank="1" showInputMessage="1" showErrorMessage="1" sqref="D34" xr:uid="{F25291C0-E459-406C-81E3-E2BD7DFB23C9}">
      <formula1>"2022,2023,2024,2025,2026,2027,2028"</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73DCD-B926-4081-971A-F3EF6D081A24}">
  <sheetPr>
    <tabColor theme="7" tint="0.59999389629810485"/>
  </sheetPr>
  <dimension ref="A1:Z180"/>
  <sheetViews>
    <sheetView zoomScale="40" zoomScaleNormal="40" workbookViewId="0">
      <pane ySplit="1" topLeftCell="A2" activePane="bottomLeft" state="frozen"/>
      <selection activeCell="G17" sqref="G17"/>
      <selection pane="bottomLeft" activeCell="D2" sqref="D2"/>
    </sheetView>
  </sheetViews>
  <sheetFormatPr baseColWidth="10" defaultRowHeight="21" x14ac:dyDescent="0.45"/>
  <cols>
    <col min="1" max="1" width="6.73046875" style="8" customWidth="1"/>
    <col min="2" max="2" width="6.33203125" style="73" customWidth="1"/>
    <col min="3" max="3" width="6.33203125" style="5" customWidth="1"/>
    <col min="4" max="4" width="15" style="8" customWidth="1"/>
    <col min="5" max="5" width="7.9296875" style="73" customWidth="1"/>
    <col min="6" max="6" width="10.6640625" style="6"/>
    <col min="7" max="7" width="128.265625" style="2" customWidth="1"/>
    <col min="8" max="8" width="14.3984375" style="7" customWidth="1"/>
    <col min="9" max="9" width="12.86328125" style="3" customWidth="1"/>
    <col min="10" max="10" width="12.73046875" style="1" customWidth="1"/>
    <col min="11" max="11" width="42.19921875" style="2" customWidth="1"/>
    <col min="12" max="12" width="11.9296875" style="4" customWidth="1"/>
    <col min="13" max="13" width="11.3984375" style="4" customWidth="1"/>
    <col min="14" max="14" width="27.53125" style="1" customWidth="1"/>
    <col min="15" max="15" width="27.06640625" style="1" customWidth="1"/>
    <col min="16" max="16" width="34.33203125" style="2" customWidth="1"/>
    <col min="17" max="17" width="31.19921875" style="2" customWidth="1"/>
    <col min="18" max="16384" width="10.6640625" style="58"/>
  </cols>
  <sheetData>
    <row r="1" spans="1:26" s="86" customFormat="1" ht="36" x14ac:dyDescent="0.45">
      <c r="A1" s="104" t="s">
        <v>151</v>
      </c>
      <c r="B1" s="105" t="s">
        <v>149</v>
      </c>
      <c r="C1" s="106" t="s">
        <v>150</v>
      </c>
      <c r="D1" s="105" t="s">
        <v>0</v>
      </c>
      <c r="E1" s="105" t="s">
        <v>132</v>
      </c>
      <c r="F1" s="105" t="s">
        <v>1</v>
      </c>
      <c r="G1" s="105" t="s">
        <v>131</v>
      </c>
      <c r="H1" s="104" t="s">
        <v>141</v>
      </c>
      <c r="I1" s="152" t="s">
        <v>142</v>
      </c>
      <c r="J1" s="153" t="s">
        <v>143</v>
      </c>
      <c r="K1" s="105" t="s">
        <v>144</v>
      </c>
      <c r="L1" s="104" t="s">
        <v>152</v>
      </c>
      <c r="M1" s="105" t="s">
        <v>153</v>
      </c>
      <c r="N1" s="105" t="s">
        <v>389</v>
      </c>
      <c r="O1" s="106" t="s">
        <v>390</v>
      </c>
      <c r="P1" s="105" t="s">
        <v>154</v>
      </c>
      <c r="Q1" s="106" t="s">
        <v>155</v>
      </c>
      <c r="R1" s="55"/>
      <c r="S1" s="55"/>
      <c r="T1" s="55"/>
      <c r="U1" s="55"/>
      <c r="V1" s="55"/>
      <c r="W1" s="55"/>
      <c r="X1" s="55"/>
      <c r="Y1" s="55"/>
      <c r="Z1" s="55"/>
    </row>
    <row r="2" spans="1:26" s="56" customFormat="1" x14ac:dyDescent="0.45">
      <c r="A2" s="88" t="s">
        <v>126</v>
      </c>
      <c r="B2" s="9"/>
      <c r="C2" s="473"/>
      <c r="D2" s="64" t="s">
        <v>121</v>
      </c>
      <c r="E2" s="74"/>
      <c r="F2" s="81"/>
      <c r="G2" s="11"/>
      <c r="H2" s="88"/>
      <c r="I2" s="50"/>
      <c r="J2" s="96"/>
      <c r="K2" s="10"/>
      <c r="L2" s="107"/>
      <c r="M2" s="12"/>
      <c r="N2" s="12"/>
      <c r="O2" s="108"/>
      <c r="P2" s="10"/>
      <c r="Q2" s="154"/>
    </row>
    <row r="3" spans="1:26" s="57" customFormat="1" x14ac:dyDescent="0.45">
      <c r="A3" s="89" t="s">
        <v>126</v>
      </c>
      <c r="B3" s="13" t="s">
        <v>56</v>
      </c>
      <c r="C3" s="474"/>
      <c r="D3" s="65"/>
      <c r="E3" s="75" t="s">
        <v>102</v>
      </c>
      <c r="F3" s="15"/>
      <c r="G3" s="16"/>
      <c r="H3" s="89"/>
      <c r="I3" s="47"/>
      <c r="J3" s="97"/>
      <c r="K3" s="14"/>
      <c r="L3" s="109"/>
      <c r="M3" s="18"/>
      <c r="N3" s="18"/>
      <c r="O3" s="110"/>
      <c r="P3" s="17"/>
      <c r="Q3" s="155"/>
    </row>
    <row r="4" spans="1:26" ht="57" x14ac:dyDescent="0.45">
      <c r="A4" s="307" t="s">
        <v>126</v>
      </c>
      <c r="B4" s="308" t="s">
        <v>56</v>
      </c>
      <c r="C4" s="475" t="s">
        <v>14</v>
      </c>
      <c r="D4" s="309"/>
      <c r="E4" s="310"/>
      <c r="F4" s="311" t="s">
        <v>72</v>
      </c>
      <c r="G4" s="312"/>
      <c r="H4" s="307" t="s">
        <v>145</v>
      </c>
      <c r="I4" s="313">
        <v>2022</v>
      </c>
      <c r="J4" s="314" t="s">
        <v>148</v>
      </c>
      <c r="K4" s="312" t="s">
        <v>168</v>
      </c>
      <c r="L4" s="315" t="s">
        <v>169</v>
      </c>
      <c r="M4" s="316" t="s">
        <v>170</v>
      </c>
      <c r="N4" s="317" t="s">
        <v>391</v>
      </c>
      <c r="O4" s="318"/>
      <c r="P4" s="312" t="s">
        <v>171</v>
      </c>
      <c r="Q4" s="319" t="s">
        <v>172</v>
      </c>
    </row>
    <row r="5" spans="1:26" ht="55.9" customHeight="1" x14ac:dyDescent="0.45">
      <c r="A5" s="476" t="s">
        <v>126</v>
      </c>
      <c r="B5" s="149" t="s">
        <v>56</v>
      </c>
      <c r="C5" s="477" t="s">
        <v>14</v>
      </c>
      <c r="D5" s="124"/>
      <c r="E5" s="125"/>
      <c r="F5" s="126"/>
      <c r="G5" s="127" t="s">
        <v>134</v>
      </c>
      <c r="H5" s="128" t="s">
        <v>145</v>
      </c>
      <c r="I5" s="129">
        <v>2022</v>
      </c>
      <c r="J5" s="130"/>
      <c r="K5" s="131"/>
      <c r="L5" s="132"/>
      <c r="M5" s="133"/>
      <c r="N5" s="133"/>
      <c r="O5" s="134"/>
      <c r="P5" s="131"/>
      <c r="Q5" s="131"/>
    </row>
    <row r="6" spans="1:26" ht="85.5" x14ac:dyDescent="0.45">
      <c r="A6" s="478" t="s">
        <v>126</v>
      </c>
      <c r="B6" s="59" t="s">
        <v>56</v>
      </c>
      <c r="C6" s="479" t="s">
        <v>14</v>
      </c>
      <c r="D6" s="66"/>
      <c r="E6" s="72"/>
      <c r="F6" s="82"/>
      <c r="G6" s="44" t="s">
        <v>135</v>
      </c>
      <c r="H6" s="90" t="s">
        <v>145</v>
      </c>
      <c r="I6" s="51">
        <v>2022</v>
      </c>
      <c r="J6" s="98"/>
      <c r="K6" s="43"/>
      <c r="L6" s="111"/>
      <c r="M6" s="45"/>
      <c r="N6" s="45"/>
      <c r="O6" s="112"/>
      <c r="P6" s="43"/>
      <c r="Q6" s="43"/>
    </row>
    <row r="7" spans="1:26" ht="28.5" x14ac:dyDescent="0.45">
      <c r="A7" s="478" t="s">
        <v>126</v>
      </c>
      <c r="B7" s="59" t="s">
        <v>56</v>
      </c>
      <c r="C7" s="479" t="s">
        <v>14</v>
      </c>
      <c r="D7" s="66"/>
      <c r="E7" s="72"/>
      <c r="F7" s="82"/>
      <c r="G7" s="44" t="s">
        <v>136</v>
      </c>
      <c r="H7" s="90" t="s">
        <v>145</v>
      </c>
      <c r="I7" s="51">
        <v>2022</v>
      </c>
      <c r="J7" s="98"/>
      <c r="K7" s="43"/>
      <c r="L7" s="111"/>
      <c r="M7" s="45"/>
      <c r="N7" s="45"/>
      <c r="O7" s="112"/>
      <c r="P7" s="43"/>
      <c r="Q7" s="43"/>
    </row>
    <row r="8" spans="1:26" x14ac:dyDescent="0.45">
      <c r="A8" s="478" t="s">
        <v>126</v>
      </c>
      <c r="B8" s="59" t="s">
        <v>56</v>
      </c>
      <c r="C8" s="479" t="s">
        <v>14</v>
      </c>
      <c r="D8" s="66"/>
      <c r="E8" s="72"/>
      <c r="F8" s="82"/>
      <c r="G8" s="46" t="s">
        <v>133</v>
      </c>
      <c r="H8" s="90" t="s">
        <v>145</v>
      </c>
      <c r="I8" s="51">
        <v>2024</v>
      </c>
      <c r="J8" s="98"/>
      <c r="K8" s="43"/>
      <c r="L8" s="111"/>
      <c r="M8" s="45"/>
      <c r="N8" s="45"/>
      <c r="O8" s="112"/>
      <c r="P8" s="43"/>
      <c r="Q8" s="43"/>
    </row>
    <row r="9" spans="1:26" ht="128.25" x14ac:dyDescent="0.45">
      <c r="A9" s="478" t="s">
        <v>126</v>
      </c>
      <c r="B9" s="59" t="s">
        <v>56</v>
      </c>
      <c r="C9" s="479" t="s">
        <v>14</v>
      </c>
      <c r="D9" s="66"/>
      <c r="E9" s="72"/>
      <c r="F9" s="82"/>
      <c r="G9" s="44" t="s">
        <v>137</v>
      </c>
      <c r="H9" s="90" t="s">
        <v>145</v>
      </c>
      <c r="I9" s="51">
        <v>2024</v>
      </c>
      <c r="J9" s="98"/>
      <c r="K9" s="43"/>
      <c r="L9" s="111"/>
      <c r="M9" s="45"/>
      <c r="N9" s="45"/>
      <c r="O9" s="112"/>
      <c r="P9" s="43"/>
      <c r="Q9" s="43"/>
    </row>
    <row r="10" spans="1:26" ht="42.75" x14ac:dyDescent="0.45">
      <c r="A10" s="320" t="s">
        <v>126</v>
      </c>
      <c r="B10" s="321" t="s">
        <v>56</v>
      </c>
      <c r="C10" s="480" t="s">
        <v>15</v>
      </c>
      <c r="D10" s="322"/>
      <c r="E10" s="323"/>
      <c r="F10" s="324" t="s">
        <v>73</v>
      </c>
      <c r="G10" s="325"/>
      <c r="H10" s="320" t="s">
        <v>145</v>
      </c>
      <c r="I10" s="326">
        <v>2023</v>
      </c>
      <c r="J10" s="327" t="s">
        <v>156</v>
      </c>
      <c r="K10" s="325" t="s">
        <v>173</v>
      </c>
      <c r="L10" s="328" t="s">
        <v>170</v>
      </c>
      <c r="M10" s="329" t="s">
        <v>169</v>
      </c>
      <c r="N10" s="330" t="s">
        <v>392</v>
      </c>
      <c r="O10" s="331" t="s">
        <v>393</v>
      </c>
      <c r="P10" s="325" t="s">
        <v>174</v>
      </c>
      <c r="Q10" s="332" t="s">
        <v>175</v>
      </c>
    </row>
    <row r="11" spans="1:26" ht="99.75" x14ac:dyDescent="0.45">
      <c r="A11" s="476" t="s">
        <v>126</v>
      </c>
      <c r="B11" s="149" t="s">
        <v>56</v>
      </c>
      <c r="C11" s="477" t="s">
        <v>15</v>
      </c>
      <c r="D11" s="124"/>
      <c r="E11" s="125"/>
      <c r="F11" s="126"/>
      <c r="G11" s="127" t="s">
        <v>291</v>
      </c>
      <c r="H11" s="128" t="s">
        <v>145</v>
      </c>
      <c r="I11" s="129">
        <v>2023</v>
      </c>
      <c r="J11" s="130"/>
      <c r="K11" s="131"/>
      <c r="L11" s="132"/>
      <c r="M11" s="133"/>
      <c r="N11" s="133"/>
      <c r="O11" s="134"/>
      <c r="P11" s="131"/>
      <c r="Q11" s="131"/>
    </row>
    <row r="12" spans="1:26" ht="71.25" x14ac:dyDescent="0.45">
      <c r="A12" s="478" t="s">
        <v>126</v>
      </c>
      <c r="B12" s="59" t="s">
        <v>56</v>
      </c>
      <c r="C12" s="479" t="s">
        <v>15</v>
      </c>
      <c r="D12" s="66"/>
      <c r="E12" s="72"/>
      <c r="F12" s="82"/>
      <c r="G12" s="44" t="s">
        <v>292</v>
      </c>
      <c r="H12" s="90" t="s">
        <v>145</v>
      </c>
      <c r="I12" s="51">
        <v>2023</v>
      </c>
      <c r="J12" s="98"/>
      <c r="K12" s="43"/>
      <c r="L12" s="111"/>
      <c r="M12" s="45"/>
      <c r="N12" s="45"/>
      <c r="O12" s="112"/>
      <c r="P12" s="43"/>
      <c r="Q12" s="43"/>
    </row>
    <row r="13" spans="1:26" ht="42.75" x14ac:dyDescent="0.45">
      <c r="A13" s="478" t="s">
        <v>126</v>
      </c>
      <c r="B13" s="59" t="s">
        <v>56</v>
      </c>
      <c r="C13" s="479" t="s">
        <v>15</v>
      </c>
      <c r="D13" s="66"/>
      <c r="E13" s="72"/>
      <c r="F13" s="82"/>
      <c r="G13" s="44" t="s">
        <v>293</v>
      </c>
      <c r="H13" s="90" t="s">
        <v>145</v>
      </c>
      <c r="I13" s="51">
        <v>2023</v>
      </c>
      <c r="J13" s="98"/>
      <c r="K13" s="43"/>
      <c r="L13" s="111"/>
      <c r="M13" s="45"/>
      <c r="N13" s="45"/>
      <c r="O13" s="112"/>
      <c r="P13" s="43"/>
      <c r="Q13" s="43"/>
    </row>
    <row r="14" spans="1:26" ht="114" x14ac:dyDescent="0.45">
      <c r="A14" s="320" t="s">
        <v>126</v>
      </c>
      <c r="B14" s="321" t="s">
        <v>56</v>
      </c>
      <c r="C14" s="480" t="s">
        <v>16</v>
      </c>
      <c r="D14" s="322"/>
      <c r="E14" s="323"/>
      <c r="F14" s="324" t="s">
        <v>74</v>
      </c>
      <c r="G14" s="325"/>
      <c r="H14" s="320" t="s">
        <v>145</v>
      </c>
      <c r="I14" s="326">
        <v>2023</v>
      </c>
      <c r="J14" s="327" t="s">
        <v>156</v>
      </c>
      <c r="K14" s="325" t="s">
        <v>181</v>
      </c>
      <c r="L14" s="328" t="s">
        <v>170</v>
      </c>
      <c r="M14" s="329" t="s">
        <v>170</v>
      </c>
      <c r="N14" s="330" t="s">
        <v>396</v>
      </c>
      <c r="O14" s="331" t="s">
        <v>397</v>
      </c>
      <c r="P14" s="325" t="s">
        <v>182</v>
      </c>
      <c r="Q14" s="332" t="s">
        <v>183</v>
      </c>
    </row>
    <row r="15" spans="1:26" ht="171" x14ac:dyDescent="0.45">
      <c r="A15" s="476" t="s">
        <v>126</v>
      </c>
      <c r="B15" s="149" t="s">
        <v>56</v>
      </c>
      <c r="C15" s="477" t="s">
        <v>16</v>
      </c>
      <c r="D15" s="124"/>
      <c r="E15" s="125"/>
      <c r="F15" s="126"/>
      <c r="G15" s="127" t="s">
        <v>294</v>
      </c>
      <c r="H15" s="128" t="s">
        <v>145</v>
      </c>
      <c r="I15" s="129">
        <v>2023</v>
      </c>
      <c r="J15" s="130"/>
      <c r="K15" s="131"/>
      <c r="L15" s="132"/>
      <c r="M15" s="133"/>
      <c r="N15" s="133"/>
      <c r="O15" s="134"/>
      <c r="P15" s="131"/>
      <c r="Q15" s="131"/>
    </row>
    <row r="16" spans="1:26" ht="85.5" x14ac:dyDescent="0.45">
      <c r="A16" s="478" t="s">
        <v>126</v>
      </c>
      <c r="B16" s="59" t="s">
        <v>56</v>
      </c>
      <c r="C16" s="479" t="s">
        <v>16</v>
      </c>
      <c r="D16" s="66"/>
      <c r="E16" s="72"/>
      <c r="F16" s="82"/>
      <c r="G16" s="44" t="s">
        <v>295</v>
      </c>
      <c r="H16" s="90" t="s">
        <v>145</v>
      </c>
      <c r="I16" s="51">
        <v>2023</v>
      </c>
      <c r="J16" s="98"/>
      <c r="K16" s="43"/>
      <c r="L16" s="111"/>
      <c r="M16" s="45"/>
      <c r="N16" s="45"/>
      <c r="O16" s="112"/>
      <c r="P16" s="43"/>
      <c r="Q16" s="43"/>
    </row>
    <row r="17" spans="1:17" ht="42.75" x14ac:dyDescent="0.45">
      <c r="A17" s="478" t="s">
        <v>126</v>
      </c>
      <c r="B17" s="59" t="s">
        <v>56</v>
      </c>
      <c r="C17" s="479" t="s">
        <v>16</v>
      </c>
      <c r="D17" s="66"/>
      <c r="E17" s="72"/>
      <c r="F17" s="82"/>
      <c r="G17" s="44" t="s">
        <v>296</v>
      </c>
      <c r="H17" s="90" t="s">
        <v>145</v>
      </c>
      <c r="I17" s="51">
        <v>2023</v>
      </c>
      <c r="J17" s="98"/>
      <c r="K17" s="43"/>
      <c r="L17" s="111"/>
      <c r="M17" s="45"/>
      <c r="N17" s="45"/>
      <c r="O17" s="112"/>
      <c r="P17" s="43"/>
      <c r="Q17" s="43"/>
    </row>
    <row r="18" spans="1:17" ht="42.75" x14ac:dyDescent="0.45">
      <c r="A18" s="478" t="s">
        <v>126</v>
      </c>
      <c r="B18" s="59" t="s">
        <v>56</v>
      </c>
      <c r="C18" s="479" t="s">
        <v>16</v>
      </c>
      <c r="D18" s="66"/>
      <c r="E18" s="72"/>
      <c r="F18" s="82"/>
      <c r="G18" s="44" t="s">
        <v>297</v>
      </c>
      <c r="H18" s="90" t="s">
        <v>146</v>
      </c>
      <c r="I18" s="51"/>
      <c r="J18" s="98"/>
      <c r="K18" s="43"/>
      <c r="L18" s="111"/>
      <c r="M18" s="45"/>
      <c r="N18" s="45"/>
      <c r="O18" s="112"/>
      <c r="P18" s="43"/>
      <c r="Q18" s="43"/>
    </row>
    <row r="19" spans="1:17" ht="99.75" x14ac:dyDescent="0.45">
      <c r="A19" s="478" t="s">
        <v>126</v>
      </c>
      <c r="B19" s="59" t="s">
        <v>56</v>
      </c>
      <c r="C19" s="479" t="s">
        <v>16</v>
      </c>
      <c r="D19" s="66"/>
      <c r="E19" s="72"/>
      <c r="F19" s="82"/>
      <c r="G19" s="44" t="s">
        <v>547</v>
      </c>
      <c r="H19" s="90" t="s">
        <v>146</v>
      </c>
      <c r="I19" s="51"/>
      <c r="J19" s="98"/>
      <c r="K19" s="43"/>
      <c r="L19" s="111"/>
      <c r="M19" s="45"/>
      <c r="N19" s="45"/>
      <c r="O19" s="112"/>
      <c r="P19" s="43"/>
      <c r="Q19" s="43"/>
    </row>
    <row r="20" spans="1:17" ht="42.75" x14ac:dyDescent="0.45">
      <c r="A20" s="320" t="s">
        <v>126</v>
      </c>
      <c r="B20" s="321" t="s">
        <v>56</v>
      </c>
      <c r="C20" s="480" t="s">
        <v>17</v>
      </c>
      <c r="D20" s="322"/>
      <c r="E20" s="323"/>
      <c r="F20" s="324" t="s">
        <v>163</v>
      </c>
      <c r="G20" s="325"/>
      <c r="H20" s="320" t="s">
        <v>146</v>
      </c>
      <c r="I20" s="326"/>
      <c r="J20" s="327" t="s">
        <v>156</v>
      </c>
      <c r="K20" s="325" t="s">
        <v>176</v>
      </c>
      <c r="L20" s="328" t="s">
        <v>170</v>
      </c>
      <c r="M20" s="329" t="s">
        <v>170</v>
      </c>
      <c r="N20" s="330" t="s">
        <v>394</v>
      </c>
      <c r="O20" s="331" t="s">
        <v>395</v>
      </c>
      <c r="P20" s="325" t="s">
        <v>177</v>
      </c>
      <c r="Q20" s="332" t="s">
        <v>178</v>
      </c>
    </row>
    <row r="21" spans="1:17" ht="114" x14ac:dyDescent="0.45">
      <c r="A21" s="476" t="s">
        <v>126</v>
      </c>
      <c r="B21" s="149" t="s">
        <v>56</v>
      </c>
      <c r="C21" s="477" t="s">
        <v>17</v>
      </c>
      <c r="D21" s="124"/>
      <c r="E21" s="125"/>
      <c r="F21" s="126"/>
      <c r="G21" s="127" t="s">
        <v>298</v>
      </c>
      <c r="H21" s="128" t="s">
        <v>146</v>
      </c>
      <c r="I21" s="129"/>
      <c r="J21" s="130"/>
      <c r="K21" s="131"/>
      <c r="L21" s="132"/>
      <c r="M21" s="133"/>
      <c r="N21" s="133"/>
      <c r="O21" s="134"/>
      <c r="P21" s="131"/>
      <c r="Q21" s="131"/>
    </row>
    <row r="22" spans="1:17" ht="99.75" x14ac:dyDescent="0.45">
      <c r="A22" s="478" t="s">
        <v>126</v>
      </c>
      <c r="B22" s="59" t="s">
        <v>56</v>
      </c>
      <c r="C22" s="479" t="s">
        <v>17</v>
      </c>
      <c r="D22" s="66"/>
      <c r="E22" s="72"/>
      <c r="F22" s="82"/>
      <c r="G22" s="44" t="s">
        <v>299</v>
      </c>
      <c r="H22" s="90" t="s">
        <v>146</v>
      </c>
      <c r="I22" s="51"/>
      <c r="J22" s="98"/>
      <c r="K22" s="43"/>
      <c r="L22" s="111"/>
      <c r="M22" s="45"/>
      <c r="N22" s="45"/>
      <c r="O22" s="112"/>
      <c r="P22" s="43"/>
      <c r="Q22" s="43"/>
    </row>
    <row r="23" spans="1:17" x14ac:dyDescent="0.45">
      <c r="A23" s="320" t="s">
        <v>126</v>
      </c>
      <c r="B23" s="321" t="s">
        <v>56</v>
      </c>
      <c r="C23" s="480" t="s">
        <v>18</v>
      </c>
      <c r="D23" s="322"/>
      <c r="E23" s="323"/>
      <c r="F23" s="324" t="s">
        <v>75</v>
      </c>
      <c r="G23" s="325"/>
      <c r="H23" s="320" t="s">
        <v>146</v>
      </c>
      <c r="I23" s="326"/>
      <c r="J23" s="327" t="s">
        <v>157</v>
      </c>
      <c r="K23" s="325" t="s">
        <v>179</v>
      </c>
      <c r="L23" s="328" t="s">
        <v>170</v>
      </c>
      <c r="M23" s="329" t="s">
        <v>170</v>
      </c>
      <c r="N23" s="330" t="s">
        <v>398</v>
      </c>
      <c r="O23" s="331" t="s">
        <v>398</v>
      </c>
      <c r="P23" s="325" t="s">
        <v>180</v>
      </c>
      <c r="Q23" s="332" t="s">
        <v>184</v>
      </c>
    </row>
    <row r="24" spans="1:17" ht="57" x14ac:dyDescent="0.45">
      <c r="A24" s="476" t="s">
        <v>126</v>
      </c>
      <c r="B24" s="149" t="s">
        <v>56</v>
      </c>
      <c r="C24" s="477" t="s">
        <v>18</v>
      </c>
      <c r="D24" s="124"/>
      <c r="E24" s="125"/>
      <c r="F24" s="126"/>
      <c r="G24" s="127" t="s">
        <v>300</v>
      </c>
      <c r="H24" s="128" t="s">
        <v>146</v>
      </c>
      <c r="I24" s="129"/>
      <c r="J24" s="130"/>
      <c r="K24" s="131"/>
      <c r="L24" s="132"/>
      <c r="M24" s="133"/>
      <c r="N24" s="133"/>
      <c r="O24" s="134"/>
      <c r="P24" s="131"/>
      <c r="Q24" s="131"/>
    </row>
    <row r="25" spans="1:17" s="57" customFormat="1" x14ac:dyDescent="0.45">
      <c r="A25" s="156" t="s">
        <v>126</v>
      </c>
      <c r="B25" s="157" t="s">
        <v>57</v>
      </c>
      <c r="C25" s="481"/>
      <c r="D25" s="159"/>
      <c r="E25" s="160" t="s">
        <v>99</v>
      </c>
      <c r="F25" s="161"/>
      <c r="G25" s="162"/>
      <c r="H25" s="156"/>
      <c r="I25" s="158"/>
      <c r="J25" s="163"/>
      <c r="K25" s="164"/>
      <c r="L25" s="165"/>
      <c r="M25" s="166"/>
      <c r="N25" s="166"/>
      <c r="O25" s="167"/>
      <c r="P25" s="168"/>
      <c r="Q25" s="169"/>
    </row>
    <row r="26" spans="1:17" ht="42.75" x14ac:dyDescent="0.45">
      <c r="A26" s="307" t="s">
        <v>126</v>
      </c>
      <c r="B26" s="308" t="s">
        <v>57</v>
      </c>
      <c r="C26" s="475" t="s">
        <v>19</v>
      </c>
      <c r="D26" s="309"/>
      <c r="E26" s="310"/>
      <c r="F26" s="311" t="s">
        <v>76</v>
      </c>
      <c r="G26" s="312"/>
      <c r="H26" s="307" t="s">
        <v>145</v>
      </c>
      <c r="I26" s="313">
        <v>2022</v>
      </c>
      <c r="J26" s="314" t="s">
        <v>156</v>
      </c>
      <c r="K26" s="312" t="s">
        <v>185</v>
      </c>
      <c r="L26" s="315" t="s">
        <v>170</v>
      </c>
      <c r="M26" s="316" t="s">
        <v>170</v>
      </c>
      <c r="N26" s="317" t="s">
        <v>399</v>
      </c>
      <c r="O26" s="318"/>
      <c r="P26" s="312" t="s">
        <v>186</v>
      </c>
      <c r="Q26" s="319" t="s">
        <v>187</v>
      </c>
    </row>
    <row r="27" spans="1:17" ht="99.75" x14ac:dyDescent="0.45">
      <c r="A27" s="476" t="s">
        <v>126</v>
      </c>
      <c r="B27" s="149" t="s">
        <v>57</v>
      </c>
      <c r="C27" s="477" t="s">
        <v>19</v>
      </c>
      <c r="D27" s="124"/>
      <c r="E27" s="125"/>
      <c r="F27" s="126"/>
      <c r="G27" s="127" t="s">
        <v>301</v>
      </c>
      <c r="H27" s="128" t="s">
        <v>145</v>
      </c>
      <c r="I27" s="129">
        <v>2022</v>
      </c>
      <c r="J27" s="130"/>
      <c r="K27" s="131"/>
      <c r="L27" s="132"/>
      <c r="M27" s="133"/>
      <c r="N27" s="133"/>
      <c r="O27" s="134"/>
      <c r="P27" s="131"/>
      <c r="Q27" s="131"/>
    </row>
    <row r="28" spans="1:17" ht="99.75" x14ac:dyDescent="0.45">
      <c r="A28" s="478" t="s">
        <v>126</v>
      </c>
      <c r="B28" s="59" t="s">
        <v>57</v>
      </c>
      <c r="C28" s="479" t="s">
        <v>19</v>
      </c>
      <c r="D28" s="66"/>
      <c r="E28" s="72"/>
      <c r="F28" s="82"/>
      <c r="G28" s="44" t="s">
        <v>302</v>
      </c>
      <c r="H28" s="90" t="s">
        <v>145</v>
      </c>
      <c r="I28" s="51">
        <v>2022</v>
      </c>
      <c r="J28" s="98"/>
      <c r="K28" s="43"/>
      <c r="L28" s="111"/>
      <c r="M28" s="45"/>
      <c r="N28" s="45"/>
      <c r="O28" s="112"/>
      <c r="P28" s="43"/>
      <c r="Q28" s="43"/>
    </row>
    <row r="29" spans="1:17" ht="28.5" x14ac:dyDescent="0.45">
      <c r="A29" s="478" t="s">
        <v>126</v>
      </c>
      <c r="B29" s="59" t="s">
        <v>57</v>
      </c>
      <c r="C29" s="479" t="s">
        <v>19</v>
      </c>
      <c r="D29" s="66"/>
      <c r="E29" s="72"/>
      <c r="F29" s="82"/>
      <c r="G29" s="44" t="s">
        <v>303</v>
      </c>
      <c r="H29" s="90" t="s">
        <v>145</v>
      </c>
      <c r="I29" s="51">
        <v>2022</v>
      </c>
      <c r="J29" s="98"/>
      <c r="K29" s="43"/>
      <c r="L29" s="111"/>
      <c r="M29" s="45"/>
      <c r="N29" s="45"/>
      <c r="O29" s="112"/>
      <c r="P29" s="43"/>
      <c r="Q29" s="43"/>
    </row>
    <row r="30" spans="1:17" ht="71.25" x14ac:dyDescent="0.45">
      <c r="A30" s="478" t="s">
        <v>126</v>
      </c>
      <c r="B30" s="59" t="s">
        <v>57</v>
      </c>
      <c r="C30" s="479" t="s">
        <v>19</v>
      </c>
      <c r="D30" s="66"/>
      <c r="E30" s="72"/>
      <c r="F30" s="82"/>
      <c r="G30" s="44" t="s">
        <v>304</v>
      </c>
      <c r="H30" s="90" t="s">
        <v>145</v>
      </c>
      <c r="I30" s="51">
        <v>2022</v>
      </c>
      <c r="J30" s="98"/>
      <c r="K30" s="43"/>
      <c r="L30" s="111"/>
      <c r="M30" s="45"/>
      <c r="N30" s="45"/>
      <c r="O30" s="112"/>
      <c r="P30" s="43"/>
      <c r="Q30" s="43"/>
    </row>
    <row r="31" spans="1:17" ht="57" x14ac:dyDescent="0.45">
      <c r="A31" s="478" t="s">
        <v>126</v>
      </c>
      <c r="B31" s="59" t="s">
        <v>57</v>
      </c>
      <c r="C31" s="479" t="s">
        <v>19</v>
      </c>
      <c r="D31" s="66"/>
      <c r="E31" s="72"/>
      <c r="F31" s="82"/>
      <c r="G31" s="44" t="s">
        <v>305</v>
      </c>
      <c r="H31" s="90" t="s">
        <v>145</v>
      </c>
      <c r="I31" s="51">
        <v>2022</v>
      </c>
      <c r="J31" s="98"/>
      <c r="K31" s="43"/>
      <c r="L31" s="111"/>
      <c r="M31" s="45"/>
      <c r="N31" s="45"/>
      <c r="O31" s="112"/>
      <c r="P31" s="43"/>
      <c r="Q31" s="43"/>
    </row>
    <row r="32" spans="1:17" ht="28.5" x14ac:dyDescent="0.45">
      <c r="A32" s="478" t="s">
        <v>126</v>
      </c>
      <c r="B32" s="59" t="s">
        <v>57</v>
      </c>
      <c r="C32" s="479" t="s">
        <v>19</v>
      </c>
      <c r="D32" s="66"/>
      <c r="E32" s="72"/>
      <c r="F32" s="82"/>
      <c r="G32" s="46" t="s">
        <v>138</v>
      </c>
      <c r="H32" s="90" t="s">
        <v>145</v>
      </c>
      <c r="I32" s="51">
        <v>2022</v>
      </c>
      <c r="J32" s="98"/>
      <c r="K32" s="43"/>
      <c r="L32" s="111"/>
      <c r="M32" s="45"/>
      <c r="N32" s="45"/>
      <c r="O32" s="112"/>
      <c r="P32" s="43"/>
      <c r="Q32" s="43"/>
    </row>
    <row r="33" spans="1:17" s="56" customFormat="1" x14ac:dyDescent="0.45">
      <c r="A33" s="170" t="s">
        <v>127</v>
      </c>
      <c r="B33" s="171"/>
      <c r="C33" s="482"/>
      <c r="D33" s="173" t="s">
        <v>122</v>
      </c>
      <c r="E33" s="174"/>
      <c r="F33" s="175"/>
      <c r="G33" s="176"/>
      <c r="H33" s="170"/>
      <c r="I33" s="172"/>
      <c r="J33" s="177"/>
      <c r="K33" s="178"/>
      <c r="L33" s="179"/>
      <c r="M33" s="180"/>
      <c r="N33" s="180"/>
      <c r="O33" s="181"/>
      <c r="P33" s="178"/>
      <c r="Q33" s="182"/>
    </row>
    <row r="34" spans="1:17" s="57" customFormat="1" x14ac:dyDescent="0.45">
      <c r="A34" s="91" t="s">
        <v>127</v>
      </c>
      <c r="B34" s="19" t="s">
        <v>58</v>
      </c>
      <c r="C34" s="483"/>
      <c r="D34" s="67"/>
      <c r="E34" s="76" t="s">
        <v>100</v>
      </c>
      <c r="F34" s="21"/>
      <c r="G34" s="22"/>
      <c r="H34" s="91"/>
      <c r="I34" s="48"/>
      <c r="J34" s="99"/>
      <c r="K34" s="20"/>
      <c r="L34" s="113"/>
      <c r="M34" s="23"/>
      <c r="N34" s="23"/>
      <c r="O34" s="114"/>
      <c r="P34" s="24"/>
      <c r="Q34" s="183"/>
    </row>
    <row r="35" spans="1:17" ht="57" x14ac:dyDescent="0.45">
      <c r="A35" s="333" t="s">
        <v>127</v>
      </c>
      <c r="B35" s="334" t="s">
        <v>58</v>
      </c>
      <c r="C35" s="484" t="s">
        <v>20</v>
      </c>
      <c r="D35" s="335"/>
      <c r="E35" s="336"/>
      <c r="F35" s="337" t="s">
        <v>164</v>
      </c>
      <c r="G35" s="338"/>
      <c r="H35" s="333" t="s">
        <v>145</v>
      </c>
      <c r="I35" s="339">
        <v>2023</v>
      </c>
      <c r="J35" s="340" t="s">
        <v>156</v>
      </c>
      <c r="K35" s="338" t="s">
        <v>188</v>
      </c>
      <c r="L35" s="341" t="s">
        <v>189</v>
      </c>
      <c r="M35" s="342" t="s">
        <v>189</v>
      </c>
      <c r="N35" s="343" t="s">
        <v>400</v>
      </c>
      <c r="O35" s="344" t="s">
        <v>400</v>
      </c>
      <c r="P35" s="338" t="s">
        <v>190</v>
      </c>
      <c r="Q35" s="345" t="s">
        <v>191</v>
      </c>
    </row>
    <row r="36" spans="1:17" ht="42.75" x14ac:dyDescent="0.45">
      <c r="A36" s="485" t="s">
        <v>127</v>
      </c>
      <c r="B36" s="150" t="s">
        <v>58</v>
      </c>
      <c r="C36" s="486" t="s">
        <v>20</v>
      </c>
      <c r="D36" s="124"/>
      <c r="E36" s="125"/>
      <c r="F36" s="126"/>
      <c r="G36" s="127" t="s">
        <v>306</v>
      </c>
      <c r="H36" s="128" t="s">
        <v>145</v>
      </c>
      <c r="I36" s="129">
        <v>2023</v>
      </c>
      <c r="J36" s="130"/>
      <c r="K36" s="131"/>
      <c r="L36" s="132"/>
      <c r="M36" s="133"/>
      <c r="N36" s="133"/>
      <c r="O36" s="134"/>
      <c r="P36" s="131"/>
      <c r="Q36" s="131"/>
    </row>
    <row r="37" spans="1:17" ht="128.25" x14ac:dyDescent="0.45">
      <c r="A37" s="487" t="s">
        <v>127</v>
      </c>
      <c r="B37" s="60" t="s">
        <v>58</v>
      </c>
      <c r="C37" s="488" t="s">
        <v>20</v>
      </c>
      <c r="D37" s="66"/>
      <c r="E37" s="72"/>
      <c r="F37" s="82"/>
      <c r="G37" s="44" t="s">
        <v>307</v>
      </c>
      <c r="H37" s="90" t="s">
        <v>145</v>
      </c>
      <c r="I37" s="51">
        <v>2023</v>
      </c>
      <c r="J37" s="98"/>
      <c r="K37" s="43"/>
      <c r="L37" s="111"/>
      <c r="M37" s="45"/>
      <c r="N37" s="45"/>
      <c r="O37" s="112"/>
      <c r="P37" s="43"/>
      <c r="Q37" s="43"/>
    </row>
    <row r="38" spans="1:17" ht="85.5" x14ac:dyDescent="0.45">
      <c r="A38" s="487" t="s">
        <v>127</v>
      </c>
      <c r="B38" s="60" t="s">
        <v>58</v>
      </c>
      <c r="C38" s="488" t="s">
        <v>20</v>
      </c>
      <c r="D38" s="66"/>
      <c r="E38" s="72"/>
      <c r="F38" s="82"/>
      <c r="G38" s="44" t="s">
        <v>308</v>
      </c>
      <c r="H38" s="90" t="s">
        <v>145</v>
      </c>
      <c r="I38" s="51">
        <v>2023</v>
      </c>
      <c r="J38" s="98"/>
      <c r="K38" s="43"/>
      <c r="L38" s="111"/>
      <c r="M38" s="45"/>
      <c r="N38" s="45"/>
      <c r="O38" s="112"/>
      <c r="P38" s="43"/>
      <c r="Q38" s="43"/>
    </row>
    <row r="39" spans="1:17" ht="71.25" x14ac:dyDescent="0.45">
      <c r="A39" s="487" t="s">
        <v>127</v>
      </c>
      <c r="B39" s="60" t="s">
        <v>58</v>
      </c>
      <c r="C39" s="488" t="s">
        <v>20</v>
      </c>
      <c r="D39" s="66"/>
      <c r="E39" s="72"/>
      <c r="F39" s="82"/>
      <c r="G39" s="44" t="s">
        <v>309</v>
      </c>
      <c r="H39" s="90" t="s">
        <v>145</v>
      </c>
      <c r="I39" s="51">
        <v>2023</v>
      </c>
      <c r="J39" s="98"/>
      <c r="K39" s="43"/>
      <c r="L39" s="111"/>
      <c r="M39" s="45"/>
      <c r="N39" s="45"/>
      <c r="O39" s="112"/>
      <c r="P39" s="43"/>
      <c r="Q39" s="43"/>
    </row>
    <row r="40" spans="1:17" ht="57" x14ac:dyDescent="0.45">
      <c r="A40" s="346" t="s">
        <v>127</v>
      </c>
      <c r="B40" s="347" t="s">
        <v>58</v>
      </c>
      <c r="C40" s="489" t="s">
        <v>21</v>
      </c>
      <c r="D40" s="348"/>
      <c r="E40" s="349"/>
      <c r="F40" s="350" t="s">
        <v>165</v>
      </c>
      <c r="G40" s="351"/>
      <c r="H40" s="346" t="s">
        <v>145</v>
      </c>
      <c r="I40" s="352">
        <v>2023</v>
      </c>
      <c r="J40" s="353" t="s">
        <v>156</v>
      </c>
      <c r="K40" s="351" t="s">
        <v>194</v>
      </c>
      <c r="L40" s="354" t="s">
        <v>189</v>
      </c>
      <c r="M40" s="355" t="s">
        <v>189</v>
      </c>
      <c r="N40" s="356" t="s">
        <v>400</v>
      </c>
      <c r="O40" s="356" t="s">
        <v>400</v>
      </c>
      <c r="P40" s="351" t="s">
        <v>192</v>
      </c>
      <c r="Q40" s="357" t="s">
        <v>193</v>
      </c>
    </row>
    <row r="41" spans="1:17" ht="171" x14ac:dyDescent="0.45">
      <c r="A41" s="485" t="s">
        <v>127</v>
      </c>
      <c r="B41" s="150" t="s">
        <v>58</v>
      </c>
      <c r="C41" s="486" t="s">
        <v>21</v>
      </c>
      <c r="D41" s="124"/>
      <c r="E41" s="125"/>
      <c r="F41" s="126"/>
      <c r="G41" s="127" t="s">
        <v>548</v>
      </c>
      <c r="H41" s="128" t="s">
        <v>145</v>
      </c>
      <c r="I41" s="129">
        <v>2023</v>
      </c>
      <c r="J41" s="130"/>
      <c r="K41" s="131"/>
      <c r="L41" s="132"/>
      <c r="M41" s="133"/>
      <c r="N41" s="133"/>
      <c r="O41" s="134"/>
      <c r="P41" s="131"/>
      <c r="Q41" s="131"/>
    </row>
    <row r="42" spans="1:17" ht="85.5" x14ac:dyDescent="0.45">
      <c r="A42" s="487" t="s">
        <v>127</v>
      </c>
      <c r="B42" s="60" t="s">
        <v>58</v>
      </c>
      <c r="C42" s="488" t="s">
        <v>21</v>
      </c>
      <c r="D42" s="66"/>
      <c r="E42" s="72"/>
      <c r="F42" s="82"/>
      <c r="G42" s="44" t="s">
        <v>549</v>
      </c>
      <c r="H42" s="90" t="s">
        <v>145</v>
      </c>
      <c r="I42" s="51">
        <v>2023</v>
      </c>
      <c r="J42" s="98"/>
      <c r="K42" s="43"/>
      <c r="L42" s="111"/>
      <c r="M42" s="45"/>
      <c r="N42" s="45"/>
      <c r="O42" s="112"/>
      <c r="P42" s="43"/>
      <c r="Q42" s="43"/>
    </row>
    <row r="43" spans="1:17" ht="57" x14ac:dyDescent="0.45">
      <c r="A43" s="346" t="s">
        <v>127</v>
      </c>
      <c r="B43" s="347" t="s">
        <v>58</v>
      </c>
      <c r="C43" s="489" t="s">
        <v>22</v>
      </c>
      <c r="D43" s="348"/>
      <c r="E43" s="349"/>
      <c r="F43" s="350" t="s">
        <v>77</v>
      </c>
      <c r="G43" s="351"/>
      <c r="H43" s="346" t="s">
        <v>145</v>
      </c>
      <c r="I43" s="352">
        <v>2023</v>
      </c>
      <c r="J43" s="353" t="s">
        <v>156</v>
      </c>
      <c r="K43" s="351" t="s">
        <v>195</v>
      </c>
      <c r="L43" s="354" t="s">
        <v>170</v>
      </c>
      <c r="M43" s="355" t="s">
        <v>170</v>
      </c>
      <c r="N43" s="356" t="s">
        <v>401</v>
      </c>
      <c r="O43" s="358" t="s">
        <v>402</v>
      </c>
      <c r="P43" s="351" t="s">
        <v>196</v>
      </c>
      <c r="Q43" s="357" t="s">
        <v>197</v>
      </c>
    </row>
    <row r="44" spans="1:17" ht="71.25" x14ac:dyDescent="0.45">
      <c r="A44" s="485" t="s">
        <v>127</v>
      </c>
      <c r="B44" s="150" t="s">
        <v>58</v>
      </c>
      <c r="C44" s="486" t="s">
        <v>22</v>
      </c>
      <c r="D44" s="124"/>
      <c r="E44" s="125"/>
      <c r="F44" s="126"/>
      <c r="G44" s="127" t="s">
        <v>310</v>
      </c>
      <c r="H44" s="128" t="s">
        <v>145</v>
      </c>
      <c r="I44" s="129">
        <v>2023</v>
      </c>
      <c r="J44" s="130"/>
      <c r="K44" s="131"/>
      <c r="L44" s="132"/>
      <c r="M44" s="133"/>
      <c r="N44" s="133"/>
      <c r="O44" s="134"/>
      <c r="P44" s="131"/>
      <c r="Q44" s="131"/>
    </row>
    <row r="45" spans="1:17" ht="42.75" x14ac:dyDescent="0.45">
      <c r="A45" s="487" t="s">
        <v>127</v>
      </c>
      <c r="B45" s="60" t="s">
        <v>58</v>
      </c>
      <c r="C45" s="488" t="s">
        <v>22</v>
      </c>
      <c r="D45" s="66"/>
      <c r="E45" s="72"/>
      <c r="F45" s="82"/>
      <c r="G45" s="44" t="s">
        <v>311</v>
      </c>
      <c r="H45" s="90" t="s">
        <v>145</v>
      </c>
      <c r="I45" s="51">
        <v>2024</v>
      </c>
      <c r="J45" s="98"/>
      <c r="K45" s="43"/>
      <c r="L45" s="111"/>
      <c r="M45" s="45"/>
      <c r="N45" s="45"/>
      <c r="O45" s="112"/>
      <c r="P45" s="43"/>
      <c r="Q45" s="43"/>
    </row>
    <row r="46" spans="1:17" ht="71.25" x14ac:dyDescent="0.45">
      <c r="A46" s="487" t="s">
        <v>127</v>
      </c>
      <c r="B46" s="60" t="s">
        <v>58</v>
      </c>
      <c r="C46" s="488" t="s">
        <v>22</v>
      </c>
      <c r="D46" s="66"/>
      <c r="E46" s="72"/>
      <c r="F46" s="82"/>
      <c r="G46" s="44" t="s">
        <v>312</v>
      </c>
      <c r="H46" s="90" t="s">
        <v>145</v>
      </c>
      <c r="I46" s="51">
        <v>2024</v>
      </c>
      <c r="J46" s="98"/>
      <c r="K46" s="43"/>
      <c r="L46" s="111"/>
      <c r="M46" s="45"/>
      <c r="N46" s="45"/>
      <c r="O46" s="112"/>
      <c r="P46" s="43"/>
      <c r="Q46" s="43"/>
    </row>
    <row r="47" spans="1:17" s="57" customFormat="1" x14ac:dyDescent="0.45">
      <c r="A47" s="184" t="s">
        <v>127</v>
      </c>
      <c r="B47" s="185" t="s">
        <v>59</v>
      </c>
      <c r="C47" s="490"/>
      <c r="D47" s="187"/>
      <c r="E47" s="188" t="s">
        <v>101</v>
      </c>
      <c r="F47" s="189"/>
      <c r="G47" s="190"/>
      <c r="H47" s="184"/>
      <c r="I47" s="186"/>
      <c r="J47" s="191"/>
      <c r="K47" s="192"/>
      <c r="L47" s="193"/>
      <c r="M47" s="194"/>
      <c r="N47" s="194"/>
      <c r="O47" s="195"/>
      <c r="P47" s="196"/>
      <c r="Q47" s="197"/>
    </row>
    <row r="48" spans="1:17" ht="57" x14ac:dyDescent="0.45">
      <c r="A48" s="333" t="s">
        <v>127</v>
      </c>
      <c r="B48" s="334" t="s">
        <v>59</v>
      </c>
      <c r="C48" s="484" t="s">
        <v>23</v>
      </c>
      <c r="D48" s="335"/>
      <c r="E48" s="336"/>
      <c r="F48" s="337" t="s">
        <v>78</v>
      </c>
      <c r="G48" s="338"/>
      <c r="H48" s="333" t="s">
        <v>145</v>
      </c>
      <c r="I48" s="339">
        <v>2022</v>
      </c>
      <c r="J48" s="340" t="s">
        <v>156</v>
      </c>
      <c r="K48" s="338" t="s">
        <v>200</v>
      </c>
      <c r="L48" s="341" t="s">
        <v>170</v>
      </c>
      <c r="M48" s="342" t="s">
        <v>170</v>
      </c>
      <c r="N48" s="343" t="s">
        <v>401</v>
      </c>
      <c r="O48" s="344"/>
      <c r="P48" s="338" t="s">
        <v>198</v>
      </c>
      <c r="Q48" s="345" t="s">
        <v>199</v>
      </c>
    </row>
    <row r="49" spans="1:17" ht="71.25" x14ac:dyDescent="0.45">
      <c r="A49" s="485" t="s">
        <v>127</v>
      </c>
      <c r="B49" s="150" t="s">
        <v>59</v>
      </c>
      <c r="C49" s="486" t="s">
        <v>23</v>
      </c>
      <c r="D49" s="124"/>
      <c r="E49" s="125"/>
      <c r="F49" s="126"/>
      <c r="G49" s="127" t="s">
        <v>313</v>
      </c>
      <c r="H49" s="128" t="s">
        <v>145</v>
      </c>
      <c r="I49" s="129">
        <v>2022</v>
      </c>
      <c r="J49" s="130"/>
      <c r="K49" s="131"/>
      <c r="L49" s="132"/>
      <c r="M49" s="133"/>
      <c r="N49" s="133"/>
      <c r="O49" s="134"/>
      <c r="P49" s="131"/>
      <c r="Q49" s="131"/>
    </row>
    <row r="50" spans="1:17" ht="185.25" x14ac:dyDescent="0.45">
      <c r="A50" s="487" t="s">
        <v>127</v>
      </c>
      <c r="B50" s="60" t="s">
        <v>59</v>
      </c>
      <c r="C50" s="488" t="s">
        <v>23</v>
      </c>
      <c r="D50" s="66"/>
      <c r="E50" s="72"/>
      <c r="F50" s="82"/>
      <c r="G50" s="44" t="s">
        <v>314</v>
      </c>
      <c r="H50" s="90" t="s">
        <v>145</v>
      </c>
      <c r="I50" s="51">
        <v>2022</v>
      </c>
      <c r="J50" s="98"/>
      <c r="K50" s="43"/>
      <c r="L50" s="111"/>
      <c r="M50" s="45"/>
      <c r="N50" s="45"/>
      <c r="O50" s="112"/>
      <c r="P50" s="43"/>
      <c r="Q50" s="43"/>
    </row>
    <row r="51" spans="1:17" ht="57" x14ac:dyDescent="0.45">
      <c r="A51" s="346" t="s">
        <v>127</v>
      </c>
      <c r="B51" s="347" t="s">
        <v>59</v>
      </c>
      <c r="C51" s="489" t="s">
        <v>24</v>
      </c>
      <c r="D51" s="348"/>
      <c r="E51" s="349"/>
      <c r="F51" s="350" t="s">
        <v>79</v>
      </c>
      <c r="G51" s="351"/>
      <c r="H51" s="346" t="s">
        <v>145</v>
      </c>
      <c r="I51" s="352">
        <v>2022</v>
      </c>
      <c r="J51" s="353" t="s">
        <v>156</v>
      </c>
      <c r="K51" s="351" t="s">
        <v>201</v>
      </c>
      <c r="L51" s="354" t="s">
        <v>170</v>
      </c>
      <c r="M51" s="355" t="s">
        <v>170</v>
      </c>
      <c r="N51" s="356" t="s">
        <v>403</v>
      </c>
      <c r="O51" s="358" t="s">
        <v>404</v>
      </c>
      <c r="P51" s="351" t="s">
        <v>202</v>
      </c>
      <c r="Q51" s="357" t="s">
        <v>203</v>
      </c>
    </row>
    <row r="52" spans="1:17" ht="28.5" x14ac:dyDescent="0.45">
      <c r="A52" s="485" t="s">
        <v>127</v>
      </c>
      <c r="B52" s="150" t="s">
        <v>59</v>
      </c>
      <c r="C52" s="486" t="s">
        <v>24</v>
      </c>
      <c r="D52" s="124"/>
      <c r="E52" s="125"/>
      <c r="F52" s="126"/>
      <c r="G52" s="127" t="s">
        <v>315</v>
      </c>
      <c r="H52" s="128" t="s">
        <v>145</v>
      </c>
      <c r="I52" s="129">
        <v>2022</v>
      </c>
      <c r="J52" s="130"/>
      <c r="K52" s="131"/>
      <c r="L52" s="132"/>
      <c r="M52" s="133"/>
      <c r="N52" s="133"/>
      <c r="O52" s="134"/>
      <c r="P52" s="131"/>
      <c r="Q52" s="131"/>
    </row>
    <row r="53" spans="1:17" ht="42.75" x14ac:dyDescent="0.45">
      <c r="A53" s="487" t="s">
        <v>127</v>
      </c>
      <c r="B53" s="60" t="s">
        <v>59</v>
      </c>
      <c r="C53" s="488" t="s">
        <v>24</v>
      </c>
      <c r="D53" s="66"/>
      <c r="E53" s="72"/>
      <c r="F53" s="82"/>
      <c r="G53" s="44" t="s">
        <v>316</v>
      </c>
      <c r="H53" s="90" t="s">
        <v>145</v>
      </c>
      <c r="I53" s="51">
        <v>2023</v>
      </c>
      <c r="J53" s="98"/>
      <c r="K53" s="43"/>
      <c r="L53" s="111"/>
      <c r="M53" s="45"/>
      <c r="N53" s="45"/>
      <c r="O53" s="112"/>
      <c r="P53" s="43"/>
      <c r="Q53" s="43"/>
    </row>
    <row r="54" spans="1:17" ht="85.5" x14ac:dyDescent="0.45">
      <c r="A54" s="487" t="s">
        <v>127</v>
      </c>
      <c r="B54" s="60" t="s">
        <v>59</v>
      </c>
      <c r="C54" s="488" t="s">
        <v>24</v>
      </c>
      <c r="D54" s="66"/>
      <c r="E54" s="72"/>
      <c r="F54" s="82"/>
      <c r="G54" s="44" t="s">
        <v>317</v>
      </c>
      <c r="H54" s="90" t="s">
        <v>145</v>
      </c>
      <c r="I54" s="51">
        <v>2023</v>
      </c>
      <c r="J54" s="98"/>
      <c r="K54" s="43"/>
      <c r="L54" s="111"/>
      <c r="M54" s="45"/>
      <c r="N54" s="45"/>
      <c r="O54" s="112"/>
      <c r="P54" s="43"/>
      <c r="Q54" s="43"/>
    </row>
    <row r="55" spans="1:17" ht="71.25" x14ac:dyDescent="0.45">
      <c r="A55" s="487" t="s">
        <v>127</v>
      </c>
      <c r="B55" s="60" t="s">
        <v>59</v>
      </c>
      <c r="C55" s="488" t="s">
        <v>24</v>
      </c>
      <c r="D55" s="66"/>
      <c r="E55" s="72"/>
      <c r="F55" s="82"/>
      <c r="G55" s="44" t="s">
        <v>318</v>
      </c>
      <c r="H55" s="90" t="s">
        <v>145</v>
      </c>
      <c r="I55" s="51">
        <v>2023</v>
      </c>
      <c r="J55" s="98"/>
      <c r="K55" s="43"/>
      <c r="L55" s="111"/>
      <c r="M55" s="45"/>
      <c r="N55" s="45"/>
      <c r="O55" s="112"/>
      <c r="P55" s="43"/>
      <c r="Q55" s="43"/>
    </row>
    <row r="56" spans="1:17" ht="42.75" x14ac:dyDescent="0.45">
      <c r="A56" s="487" t="s">
        <v>127</v>
      </c>
      <c r="B56" s="60" t="s">
        <v>59</v>
      </c>
      <c r="C56" s="488" t="s">
        <v>24</v>
      </c>
      <c r="D56" s="66"/>
      <c r="E56" s="72"/>
      <c r="F56" s="82"/>
      <c r="G56" s="44" t="s">
        <v>319</v>
      </c>
      <c r="H56" s="90" t="s">
        <v>145</v>
      </c>
      <c r="I56" s="51">
        <v>2025</v>
      </c>
      <c r="J56" s="98"/>
      <c r="K56" s="43"/>
      <c r="L56" s="111"/>
      <c r="M56" s="45"/>
      <c r="N56" s="45"/>
      <c r="O56" s="112"/>
      <c r="P56" s="43"/>
      <c r="Q56" s="43"/>
    </row>
    <row r="57" spans="1:17" ht="71.25" x14ac:dyDescent="0.45">
      <c r="A57" s="346" t="s">
        <v>127</v>
      </c>
      <c r="B57" s="347" t="s">
        <v>59</v>
      </c>
      <c r="C57" s="489" t="s">
        <v>25</v>
      </c>
      <c r="D57" s="348"/>
      <c r="E57" s="349"/>
      <c r="F57" s="350" t="s">
        <v>80</v>
      </c>
      <c r="G57" s="351"/>
      <c r="H57" s="346" t="s">
        <v>146</v>
      </c>
      <c r="I57" s="352"/>
      <c r="J57" s="353" t="s">
        <v>156</v>
      </c>
      <c r="K57" s="351" t="s">
        <v>204</v>
      </c>
      <c r="L57" s="354" t="s">
        <v>189</v>
      </c>
      <c r="M57" s="355" t="s">
        <v>170</v>
      </c>
      <c r="N57" s="356" t="s">
        <v>405</v>
      </c>
      <c r="O57" s="358" t="s">
        <v>406</v>
      </c>
      <c r="P57" s="351" t="s">
        <v>205</v>
      </c>
      <c r="Q57" s="357" t="s">
        <v>206</v>
      </c>
    </row>
    <row r="58" spans="1:17" ht="114" x14ac:dyDescent="0.45">
      <c r="A58" s="485" t="s">
        <v>127</v>
      </c>
      <c r="B58" s="150" t="s">
        <v>59</v>
      </c>
      <c r="C58" s="486" t="s">
        <v>25</v>
      </c>
      <c r="D58" s="124"/>
      <c r="E58" s="125"/>
      <c r="F58" s="126"/>
      <c r="G58" s="151" t="s">
        <v>320</v>
      </c>
      <c r="H58" s="128" t="s">
        <v>146</v>
      </c>
      <c r="I58" s="129"/>
      <c r="J58" s="130"/>
      <c r="K58" s="131"/>
      <c r="L58" s="132"/>
      <c r="M58" s="133"/>
      <c r="N58" s="133"/>
      <c r="O58" s="134"/>
      <c r="P58" s="131"/>
      <c r="Q58" s="131"/>
    </row>
    <row r="59" spans="1:17" ht="85.5" x14ac:dyDescent="0.45">
      <c r="A59" s="487" t="s">
        <v>127</v>
      </c>
      <c r="B59" s="60" t="s">
        <v>59</v>
      </c>
      <c r="C59" s="488" t="s">
        <v>25</v>
      </c>
      <c r="D59" s="66"/>
      <c r="E59" s="72"/>
      <c r="F59" s="82"/>
      <c r="G59" s="44" t="s">
        <v>550</v>
      </c>
      <c r="H59" s="90" t="s">
        <v>146</v>
      </c>
      <c r="I59" s="51"/>
      <c r="J59" s="98"/>
      <c r="K59" s="43"/>
      <c r="L59" s="111"/>
      <c r="M59" s="45"/>
      <c r="N59" s="45"/>
      <c r="O59" s="112"/>
      <c r="P59" s="43"/>
      <c r="Q59" s="43"/>
    </row>
    <row r="60" spans="1:17" ht="42.75" x14ac:dyDescent="0.45">
      <c r="A60" s="487" t="s">
        <v>127</v>
      </c>
      <c r="B60" s="60" t="s">
        <v>59</v>
      </c>
      <c r="C60" s="488" t="s">
        <v>25</v>
      </c>
      <c r="D60" s="66"/>
      <c r="E60" s="72"/>
      <c r="F60" s="82"/>
      <c r="G60" s="44" t="s">
        <v>321</v>
      </c>
      <c r="H60" s="90" t="s">
        <v>146</v>
      </c>
      <c r="I60" s="51"/>
      <c r="J60" s="98"/>
      <c r="K60" s="43"/>
      <c r="L60" s="111"/>
      <c r="M60" s="45"/>
      <c r="N60" s="45"/>
      <c r="O60" s="112"/>
      <c r="P60" s="43"/>
      <c r="Q60" s="43"/>
    </row>
    <row r="61" spans="1:17" s="56" customFormat="1" x14ac:dyDescent="0.45">
      <c r="A61" s="198" t="s">
        <v>128</v>
      </c>
      <c r="B61" s="199"/>
      <c r="C61" s="491"/>
      <c r="D61" s="201" t="s">
        <v>2</v>
      </c>
      <c r="E61" s="202"/>
      <c r="F61" s="203"/>
      <c r="G61" s="204"/>
      <c r="H61" s="198"/>
      <c r="I61" s="200"/>
      <c r="J61" s="205"/>
      <c r="K61" s="206"/>
      <c r="L61" s="207"/>
      <c r="M61" s="208"/>
      <c r="N61" s="208"/>
      <c r="O61" s="209"/>
      <c r="P61" s="206"/>
      <c r="Q61" s="210"/>
    </row>
    <row r="62" spans="1:17" s="57" customFormat="1" x14ac:dyDescent="0.45">
      <c r="A62" s="92" t="s">
        <v>128</v>
      </c>
      <c r="B62" s="25" t="s">
        <v>60</v>
      </c>
      <c r="C62" s="492"/>
      <c r="D62" s="68"/>
      <c r="E62" s="77" t="s">
        <v>3</v>
      </c>
      <c r="F62" s="27"/>
      <c r="G62" s="28"/>
      <c r="H62" s="92"/>
      <c r="I62" s="49"/>
      <c r="J62" s="100"/>
      <c r="K62" s="26"/>
      <c r="L62" s="115"/>
      <c r="M62" s="29"/>
      <c r="N62" s="29"/>
      <c r="O62" s="116"/>
      <c r="P62" s="30"/>
      <c r="Q62" s="211"/>
    </row>
    <row r="63" spans="1:17" ht="57" x14ac:dyDescent="0.45">
      <c r="A63" s="359" t="s">
        <v>128</v>
      </c>
      <c r="B63" s="360" t="s">
        <v>60</v>
      </c>
      <c r="C63" s="493" t="s">
        <v>26</v>
      </c>
      <c r="D63" s="361"/>
      <c r="E63" s="362"/>
      <c r="F63" s="363" t="s">
        <v>81</v>
      </c>
      <c r="G63" s="364"/>
      <c r="H63" s="365" t="s">
        <v>145</v>
      </c>
      <c r="I63" s="366">
        <v>2022</v>
      </c>
      <c r="J63" s="367" t="s">
        <v>156</v>
      </c>
      <c r="K63" s="364" t="s">
        <v>207</v>
      </c>
      <c r="L63" s="368" t="s">
        <v>170</v>
      </c>
      <c r="M63" s="369" t="s">
        <v>170</v>
      </c>
      <c r="N63" s="370" t="s">
        <v>407</v>
      </c>
      <c r="O63" s="371"/>
      <c r="P63" s="364" t="s">
        <v>208</v>
      </c>
      <c r="Q63" s="372" t="s">
        <v>209</v>
      </c>
    </row>
    <row r="64" spans="1:17" ht="71.25" x14ac:dyDescent="0.45">
      <c r="A64" s="496" t="s">
        <v>128</v>
      </c>
      <c r="B64" s="87" t="s">
        <v>60</v>
      </c>
      <c r="C64" s="497" t="s">
        <v>26</v>
      </c>
      <c r="D64" s="66"/>
      <c r="E64" s="72"/>
      <c r="F64" s="82"/>
      <c r="G64" s="44" t="s">
        <v>323</v>
      </c>
      <c r="H64" s="90" t="s">
        <v>145</v>
      </c>
      <c r="I64" s="51">
        <v>2022</v>
      </c>
      <c r="J64" s="98"/>
      <c r="K64" s="43"/>
      <c r="L64" s="111"/>
      <c r="M64" s="45"/>
      <c r="N64" s="45"/>
      <c r="O64" s="112"/>
      <c r="P64" s="43"/>
      <c r="Q64" s="43"/>
    </row>
    <row r="65" spans="1:17" ht="114" x14ac:dyDescent="0.45">
      <c r="A65" s="494" t="s">
        <v>128</v>
      </c>
      <c r="B65" s="123" t="s">
        <v>60</v>
      </c>
      <c r="C65" s="495" t="s">
        <v>26</v>
      </c>
      <c r="D65" s="124"/>
      <c r="E65" s="125"/>
      <c r="F65" s="126"/>
      <c r="G65" s="127" t="s">
        <v>322</v>
      </c>
      <c r="H65" s="128" t="s">
        <v>146</v>
      </c>
      <c r="I65" s="129"/>
      <c r="J65" s="130"/>
      <c r="K65" s="131"/>
      <c r="L65" s="132"/>
      <c r="M65" s="133"/>
      <c r="N65" s="133"/>
      <c r="O65" s="134"/>
      <c r="P65" s="131"/>
      <c r="Q65" s="131"/>
    </row>
    <row r="66" spans="1:17" ht="42.75" x14ac:dyDescent="0.45">
      <c r="A66" s="373" t="s">
        <v>128</v>
      </c>
      <c r="B66" s="374" t="s">
        <v>60</v>
      </c>
      <c r="C66" s="498" t="s">
        <v>27</v>
      </c>
      <c r="D66" s="375"/>
      <c r="E66" s="376"/>
      <c r="F66" s="377" t="s">
        <v>82</v>
      </c>
      <c r="G66" s="378"/>
      <c r="H66" s="379" t="s">
        <v>147</v>
      </c>
      <c r="I66" s="380"/>
      <c r="J66" s="381" t="s">
        <v>158</v>
      </c>
      <c r="K66" s="378" t="s">
        <v>210</v>
      </c>
      <c r="L66" s="382" t="s">
        <v>170</v>
      </c>
      <c r="M66" s="383" t="s">
        <v>169</v>
      </c>
      <c r="N66" s="384"/>
      <c r="O66" s="385" t="s">
        <v>408</v>
      </c>
      <c r="P66" s="378" t="s">
        <v>211</v>
      </c>
      <c r="Q66" s="386" t="s">
        <v>212</v>
      </c>
    </row>
    <row r="67" spans="1:17" ht="114" x14ac:dyDescent="0.45">
      <c r="A67" s="494" t="s">
        <v>128</v>
      </c>
      <c r="B67" s="123" t="s">
        <v>60</v>
      </c>
      <c r="C67" s="495" t="s">
        <v>27</v>
      </c>
      <c r="D67" s="124"/>
      <c r="E67" s="125"/>
      <c r="F67" s="126"/>
      <c r="G67" s="127" t="s">
        <v>324</v>
      </c>
      <c r="H67" s="128" t="s">
        <v>147</v>
      </c>
      <c r="I67" s="129"/>
      <c r="J67" s="130"/>
      <c r="K67" s="131"/>
      <c r="L67" s="132"/>
      <c r="M67" s="133"/>
      <c r="N67" s="133"/>
      <c r="O67" s="134"/>
      <c r="P67" s="131"/>
      <c r="Q67" s="131"/>
    </row>
    <row r="68" spans="1:17" ht="57" x14ac:dyDescent="0.45">
      <c r="A68" s="496" t="s">
        <v>128</v>
      </c>
      <c r="B68" s="87" t="s">
        <v>60</v>
      </c>
      <c r="C68" s="497" t="s">
        <v>27</v>
      </c>
      <c r="D68" s="66"/>
      <c r="E68" s="72"/>
      <c r="F68" s="82"/>
      <c r="G68" s="44" t="s">
        <v>325</v>
      </c>
      <c r="H68" s="90" t="s">
        <v>147</v>
      </c>
      <c r="I68" s="51"/>
      <c r="J68" s="98"/>
      <c r="K68" s="43"/>
      <c r="L68" s="111"/>
      <c r="M68" s="45"/>
      <c r="N68" s="45"/>
      <c r="O68" s="112"/>
      <c r="P68" s="43"/>
      <c r="Q68" s="43"/>
    </row>
    <row r="69" spans="1:17" ht="42.75" x14ac:dyDescent="0.45">
      <c r="A69" s="496" t="s">
        <v>128</v>
      </c>
      <c r="B69" s="87" t="s">
        <v>60</v>
      </c>
      <c r="C69" s="497" t="s">
        <v>27</v>
      </c>
      <c r="D69" s="66"/>
      <c r="E69" s="72"/>
      <c r="F69" s="82"/>
      <c r="G69" s="44" t="s">
        <v>326</v>
      </c>
      <c r="H69" s="90" t="s">
        <v>147</v>
      </c>
      <c r="I69" s="51"/>
      <c r="J69" s="98"/>
      <c r="K69" s="43"/>
      <c r="L69" s="111"/>
      <c r="M69" s="45"/>
      <c r="N69" s="45"/>
      <c r="O69" s="112"/>
      <c r="P69" s="43"/>
      <c r="Q69" s="43"/>
    </row>
    <row r="70" spans="1:17" s="57" customFormat="1" x14ac:dyDescent="0.45">
      <c r="A70" s="212" t="s">
        <v>128</v>
      </c>
      <c r="B70" s="213" t="s">
        <v>61</v>
      </c>
      <c r="C70" s="499"/>
      <c r="D70" s="215"/>
      <c r="E70" s="216" t="s">
        <v>103</v>
      </c>
      <c r="F70" s="217"/>
      <c r="G70" s="218"/>
      <c r="H70" s="212"/>
      <c r="I70" s="214"/>
      <c r="J70" s="219"/>
      <c r="K70" s="220"/>
      <c r="L70" s="221"/>
      <c r="M70" s="222"/>
      <c r="N70" s="222"/>
      <c r="O70" s="223"/>
      <c r="P70" s="224"/>
      <c r="Q70" s="225"/>
    </row>
    <row r="71" spans="1:17" ht="57" x14ac:dyDescent="0.45">
      <c r="A71" s="359" t="s">
        <v>128</v>
      </c>
      <c r="B71" s="360" t="s">
        <v>61</v>
      </c>
      <c r="C71" s="493" t="s">
        <v>28</v>
      </c>
      <c r="D71" s="361"/>
      <c r="E71" s="362"/>
      <c r="F71" s="363" t="s">
        <v>83</v>
      </c>
      <c r="G71" s="364"/>
      <c r="H71" s="365" t="s">
        <v>145</v>
      </c>
      <c r="I71" s="366">
        <v>2023</v>
      </c>
      <c r="J71" s="387" t="s">
        <v>159</v>
      </c>
      <c r="K71" s="364" t="s">
        <v>213</v>
      </c>
      <c r="L71" s="368" t="s">
        <v>170</v>
      </c>
      <c r="M71" s="369" t="s">
        <v>169</v>
      </c>
      <c r="N71" s="370" t="s">
        <v>409</v>
      </c>
      <c r="O71" s="371" t="s">
        <v>410</v>
      </c>
      <c r="P71" s="364" t="s">
        <v>214</v>
      </c>
      <c r="Q71" s="372" t="s">
        <v>215</v>
      </c>
    </row>
    <row r="72" spans="1:17" ht="85.5" x14ac:dyDescent="0.45">
      <c r="A72" s="494" t="s">
        <v>128</v>
      </c>
      <c r="B72" s="123" t="s">
        <v>61</v>
      </c>
      <c r="C72" s="495" t="s">
        <v>28</v>
      </c>
      <c r="D72" s="124"/>
      <c r="E72" s="125"/>
      <c r="F72" s="126"/>
      <c r="G72" s="127" t="s">
        <v>327</v>
      </c>
      <c r="H72" s="128" t="s">
        <v>145</v>
      </c>
      <c r="I72" s="129">
        <v>2023</v>
      </c>
      <c r="J72" s="130"/>
      <c r="K72" s="131"/>
      <c r="L72" s="132"/>
      <c r="M72" s="133"/>
      <c r="N72" s="133"/>
      <c r="O72" s="134"/>
      <c r="P72" s="131"/>
      <c r="Q72" s="131"/>
    </row>
    <row r="73" spans="1:17" ht="28.5" x14ac:dyDescent="0.45">
      <c r="A73" s="496" t="s">
        <v>128</v>
      </c>
      <c r="B73" s="87" t="s">
        <v>61</v>
      </c>
      <c r="C73" s="497" t="s">
        <v>28</v>
      </c>
      <c r="D73" s="66"/>
      <c r="E73" s="72"/>
      <c r="F73" s="82"/>
      <c r="G73" s="44" t="s">
        <v>328</v>
      </c>
      <c r="H73" s="90" t="s">
        <v>145</v>
      </c>
      <c r="I73" s="51">
        <v>2023</v>
      </c>
      <c r="J73" s="98"/>
      <c r="K73" s="43"/>
      <c r="L73" s="111"/>
      <c r="M73" s="45"/>
      <c r="N73" s="45"/>
      <c r="O73" s="112"/>
      <c r="P73" s="43"/>
      <c r="Q73" s="43"/>
    </row>
    <row r="74" spans="1:17" ht="57" x14ac:dyDescent="0.45">
      <c r="A74" s="496" t="s">
        <v>128</v>
      </c>
      <c r="B74" s="87" t="s">
        <v>61</v>
      </c>
      <c r="C74" s="497" t="s">
        <v>28</v>
      </c>
      <c r="D74" s="66"/>
      <c r="E74" s="72"/>
      <c r="F74" s="82"/>
      <c r="G74" s="44" t="s">
        <v>329</v>
      </c>
      <c r="H74" s="90" t="s">
        <v>145</v>
      </c>
      <c r="I74" s="51">
        <v>2023</v>
      </c>
      <c r="J74" s="98"/>
      <c r="K74" s="43"/>
      <c r="L74" s="111"/>
      <c r="M74" s="45"/>
      <c r="N74" s="45"/>
      <c r="O74" s="112"/>
      <c r="P74" s="43"/>
      <c r="Q74" s="43"/>
    </row>
    <row r="75" spans="1:17" ht="57" x14ac:dyDescent="0.45">
      <c r="A75" s="373" t="s">
        <v>128</v>
      </c>
      <c r="B75" s="374" t="s">
        <v>61</v>
      </c>
      <c r="C75" s="498" t="s">
        <v>29</v>
      </c>
      <c r="D75" s="375"/>
      <c r="E75" s="376"/>
      <c r="F75" s="377" t="s">
        <v>84</v>
      </c>
      <c r="G75" s="378"/>
      <c r="H75" s="379" t="s">
        <v>145</v>
      </c>
      <c r="I75" s="380">
        <v>2023</v>
      </c>
      <c r="J75" s="381" t="s">
        <v>159</v>
      </c>
      <c r="K75" s="378" t="s">
        <v>216</v>
      </c>
      <c r="L75" s="382" t="s">
        <v>170</v>
      </c>
      <c r="M75" s="383" t="s">
        <v>170</v>
      </c>
      <c r="N75" s="384" t="s">
        <v>411</v>
      </c>
      <c r="O75" s="385" t="s">
        <v>412</v>
      </c>
      <c r="P75" s="378" t="s">
        <v>217</v>
      </c>
      <c r="Q75" s="386" t="s">
        <v>218</v>
      </c>
    </row>
    <row r="76" spans="1:17" ht="85.5" x14ac:dyDescent="0.45">
      <c r="A76" s="494" t="s">
        <v>128</v>
      </c>
      <c r="B76" s="123" t="s">
        <v>61</v>
      </c>
      <c r="C76" s="495" t="s">
        <v>29</v>
      </c>
      <c r="D76" s="124"/>
      <c r="E76" s="125"/>
      <c r="F76" s="126"/>
      <c r="G76" s="127" t="s">
        <v>330</v>
      </c>
      <c r="H76" s="128" t="s">
        <v>145</v>
      </c>
      <c r="I76" s="129">
        <v>2023</v>
      </c>
      <c r="J76" s="130"/>
      <c r="K76" s="131"/>
      <c r="L76" s="132"/>
      <c r="M76" s="133"/>
      <c r="N76" s="133"/>
      <c r="O76" s="134"/>
      <c r="P76" s="131"/>
      <c r="Q76" s="131"/>
    </row>
    <row r="77" spans="1:17" ht="85.5" x14ac:dyDescent="0.45">
      <c r="A77" s="496" t="s">
        <v>128</v>
      </c>
      <c r="B77" s="87" t="s">
        <v>61</v>
      </c>
      <c r="C77" s="497" t="s">
        <v>29</v>
      </c>
      <c r="D77" s="66"/>
      <c r="E77" s="72"/>
      <c r="F77" s="82"/>
      <c r="G77" s="44" t="s">
        <v>331</v>
      </c>
      <c r="H77" s="90" t="s">
        <v>145</v>
      </c>
      <c r="I77" s="51">
        <v>2023</v>
      </c>
      <c r="J77" s="98"/>
      <c r="K77" s="43"/>
      <c r="L77" s="111"/>
      <c r="M77" s="45"/>
      <c r="N77" s="45"/>
      <c r="O77" s="112"/>
      <c r="P77" s="43"/>
      <c r="Q77" s="43"/>
    </row>
    <row r="78" spans="1:17" ht="57" x14ac:dyDescent="0.45">
      <c r="A78" s="373" t="s">
        <v>128</v>
      </c>
      <c r="B78" s="374" t="s">
        <v>61</v>
      </c>
      <c r="C78" s="498" t="s">
        <v>30</v>
      </c>
      <c r="D78" s="375"/>
      <c r="E78" s="376"/>
      <c r="F78" s="377" t="s">
        <v>85</v>
      </c>
      <c r="G78" s="378"/>
      <c r="H78" s="379" t="s">
        <v>147</v>
      </c>
      <c r="I78" s="380"/>
      <c r="J78" s="381" t="s">
        <v>159</v>
      </c>
      <c r="K78" s="378" t="s">
        <v>219</v>
      </c>
      <c r="L78" s="382" t="s">
        <v>170</v>
      </c>
      <c r="M78" s="383" t="s">
        <v>169</v>
      </c>
      <c r="N78" s="384" t="s">
        <v>401</v>
      </c>
      <c r="O78" s="385"/>
      <c r="P78" s="378" t="s">
        <v>220</v>
      </c>
      <c r="Q78" s="386" t="s">
        <v>221</v>
      </c>
    </row>
    <row r="79" spans="1:17" ht="57" x14ac:dyDescent="0.45">
      <c r="A79" s="494" t="s">
        <v>128</v>
      </c>
      <c r="B79" s="123" t="s">
        <v>61</v>
      </c>
      <c r="C79" s="495" t="s">
        <v>30</v>
      </c>
      <c r="D79" s="124"/>
      <c r="E79" s="125"/>
      <c r="F79" s="126"/>
      <c r="G79" s="127" t="s">
        <v>332</v>
      </c>
      <c r="H79" s="128" t="s">
        <v>147</v>
      </c>
      <c r="I79" s="129"/>
      <c r="J79" s="130"/>
      <c r="K79" s="131"/>
      <c r="L79" s="132"/>
      <c r="M79" s="133"/>
      <c r="N79" s="133"/>
      <c r="O79" s="134"/>
      <c r="P79" s="131"/>
      <c r="Q79" s="131"/>
    </row>
    <row r="80" spans="1:17" ht="57" x14ac:dyDescent="0.45">
      <c r="A80" s="496" t="s">
        <v>128</v>
      </c>
      <c r="B80" s="87" t="s">
        <v>61</v>
      </c>
      <c r="C80" s="497" t="s">
        <v>30</v>
      </c>
      <c r="D80" s="66"/>
      <c r="E80" s="72"/>
      <c r="F80" s="82"/>
      <c r="G80" s="44" t="s">
        <v>333</v>
      </c>
      <c r="H80" s="90" t="s">
        <v>147</v>
      </c>
      <c r="I80" s="51"/>
      <c r="J80" s="98"/>
      <c r="K80" s="43"/>
      <c r="L80" s="111"/>
      <c r="M80" s="45"/>
      <c r="N80" s="45"/>
      <c r="O80" s="112"/>
      <c r="P80" s="43"/>
      <c r="Q80" s="43"/>
    </row>
    <row r="81" spans="1:17" ht="42.75" x14ac:dyDescent="0.45">
      <c r="A81" s="373" t="s">
        <v>128</v>
      </c>
      <c r="B81" s="374" t="s">
        <v>61</v>
      </c>
      <c r="C81" s="498" t="s">
        <v>31</v>
      </c>
      <c r="D81" s="375"/>
      <c r="E81" s="376"/>
      <c r="F81" s="377" t="s">
        <v>86</v>
      </c>
      <c r="G81" s="378"/>
      <c r="H81" s="379" t="s">
        <v>147</v>
      </c>
      <c r="I81" s="380"/>
      <c r="J81" s="381" t="s">
        <v>159</v>
      </c>
      <c r="K81" s="378" t="s">
        <v>222</v>
      </c>
      <c r="L81" s="382" t="s">
        <v>169</v>
      </c>
      <c r="M81" s="383" t="s">
        <v>169</v>
      </c>
      <c r="N81" s="384" t="s">
        <v>413</v>
      </c>
      <c r="O81" s="385" t="s">
        <v>414</v>
      </c>
      <c r="P81" s="378" t="s">
        <v>223</v>
      </c>
      <c r="Q81" s="386" t="s">
        <v>224</v>
      </c>
    </row>
    <row r="82" spans="1:17" ht="114" x14ac:dyDescent="0.45">
      <c r="A82" s="494" t="s">
        <v>128</v>
      </c>
      <c r="B82" s="123" t="s">
        <v>61</v>
      </c>
      <c r="C82" s="495" t="s">
        <v>31</v>
      </c>
      <c r="D82" s="124"/>
      <c r="E82" s="125"/>
      <c r="F82" s="126"/>
      <c r="G82" s="127" t="s">
        <v>334</v>
      </c>
      <c r="H82" s="128" t="s">
        <v>147</v>
      </c>
      <c r="I82" s="129"/>
      <c r="J82" s="130"/>
      <c r="K82" s="131"/>
      <c r="L82" s="132"/>
      <c r="M82" s="133"/>
      <c r="N82" s="133"/>
      <c r="O82" s="134"/>
      <c r="P82" s="131"/>
      <c r="Q82" s="131"/>
    </row>
    <row r="83" spans="1:17" ht="57" x14ac:dyDescent="0.45">
      <c r="A83" s="496" t="s">
        <v>128</v>
      </c>
      <c r="B83" s="87" t="s">
        <v>61</v>
      </c>
      <c r="C83" s="497" t="s">
        <v>31</v>
      </c>
      <c r="D83" s="66"/>
      <c r="E83" s="72"/>
      <c r="F83" s="82"/>
      <c r="G83" s="44" t="s">
        <v>335</v>
      </c>
      <c r="H83" s="90" t="s">
        <v>147</v>
      </c>
      <c r="I83" s="51"/>
      <c r="J83" s="98"/>
      <c r="K83" s="43"/>
      <c r="L83" s="111"/>
      <c r="M83" s="45"/>
      <c r="N83" s="45"/>
      <c r="O83" s="112"/>
      <c r="P83" s="43"/>
      <c r="Q83" s="43"/>
    </row>
    <row r="84" spans="1:17" s="57" customFormat="1" x14ac:dyDescent="0.45">
      <c r="A84" s="212" t="s">
        <v>128</v>
      </c>
      <c r="B84" s="213" t="s">
        <v>62</v>
      </c>
      <c r="C84" s="499"/>
      <c r="D84" s="215"/>
      <c r="E84" s="216" t="s">
        <v>4</v>
      </c>
      <c r="F84" s="217"/>
      <c r="G84" s="218"/>
      <c r="H84" s="212"/>
      <c r="I84" s="214"/>
      <c r="J84" s="219"/>
      <c r="K84" s="220"/>
      <c r="L84" s="221"/>
      <c r="M84" s="222"/>
      <c r="N84" s="222"/>
      <c r="O84" s="223"/>
      <c r="P84" s="224"/>
      <c r="Q84" s="225"/>
    </row>
    <row r="85" spans="1:17" ht="57" x14ac:dyDescent="0.45">
      <c r="A85" s="359" t="s">
        <v>128</v>
      </c>
      <c r="B85" s="360" t="s">
        <v>62</v>
      </c>
      <c r="C85" s="493" t="s">
        <v>32</v>
      </c>
      <c r="D85" s="361"/>
      <c r="E85" s="362"/>
      <c r="F85" s="363" t="s">
        <v>166</v>
      </c>
      <c r="G85" s="364"/>
      <c r="H85" s="365" t="s">
        <v>145</v>
      </c>
      <c r="I85" s="366">
        <v>2023</v>
      </c>
      <c r="J85" s="387" t="s">
        <v>159</v>
      </c>
      <c r="K85" s="364" t="s">
        <v>225</v>
      </c>
      <c r="L85" s="368" t="s">
        <v>189</v>
      </c>
      <c r="M85" s="369" t="s">
        <v>169</v>
      </c>
      <c r="N85" s="370" t="s">
        <v>415</v>
      </c>
      <c r="O85" s="371" t="s">
        <v>416</v>
      </c>
      <c r="P85" s="364" t="s">
        <v>226</v>
      </c>
      <c r="Q85" s="372" t="s">
        <v>227</v>
      </c>
    </row>
    <row r="86" spans="1:17" ht="199.5" x14ac:dyDescent="0.45">
      <c r="A86" s="494" t="s">
        <v>128</v>
      </c>
      <c r="B86" s="123" t="s">
        <v>62</v>
      </c>
      <c r="C86" s="495" t="s">
        <v>32</v>
      </c>
      <c r="D86" s="124"/>
      <c r="E86" s="125"/>
      <c r="F86" s="126"/>
      <c r="G86" s="127" t="s">
        <v>336</v>
      </c>
      <c r="H86" s="128" t="s">
        <v>145</v>
      </c>
      <c r="I86" s="129">
        <v>2023</v>
      </c>
      <c r="J86" s="130"/>
      <c r="K86" s="131"/>
      <c r="L86" s="132"/>
      <c r="M86" s="133"/>
      <c r="N86" s="133"/>
      <c r="O86" s="134"/>
      <c r="P86" s="131"/>
      <c r="Q86" s="131"/>
    </row>
    <row r="87" spans="1:17" ht="71.25" x14ac:dyDescent="0.45">
      <c r="A87" s="496" t="s">
        <v>128</v>
      </c>
      <c r="B87" s="87" t="s">
        <v>62</v>
      </c>
      <c r="C87" s="497" t="s">
        <v>32</v>
      </c>
      <c r="D87" s="66"/>
      <c r="E87" s="72"/>
      <c r="F87" s="82"/>
      <c r="G87" s="44" t="s">
        <v>337</v>
      </c>
      <c r="H87" s="90" t="s">
        <v>145</v>
      </c>
      <c r="I87" s="51">
        <v>2023</v>
      </c>
      <c r="J87" s="98"/>
      <c r="K87" s="43"/>
      <c r="L87" s="111"/>
      <c r="M87" s="45"/>
      <c r="N87" s="45"/>
      <c r="O87" s="112"/>
      <c r="P87" s="43"/>
      <c r="Q87" s="43"/>
    </row>
    <row r="88" spans="1:17" s="57" customFormat="1" x14ac:dyDescent="0.45">
      <c r="A88" s="212" t="s">
        <v>128</v>
      </c>
      <c r="B88" s="213" t="s">
        <v>63</v>
      </c>
      <c r="C88" s="499"/>
      <c r="D88" s="215"/>
      <c r="E88" s="216" t="s">
        <v>104</v>
      </c>
      <c r="F88" s="217"/>
      <c r="G88" s="218"/>
      <c r="H88" s="212"/>
      <c r="I88" s="214"/>
      <c r="J88" s="219"/>
      <c r="K88" s="220"/>
      <c r="L88" s="221"/>
      <c r="M88" s="222"/>
      <c r="N88" s="222"/>
      <c r="O88" s="223"/>
      <c r="P88" s="224"/>
      <c r="Q88" s="225"/>
    </row>
    <row r="89" spans="1:17" ht="42.75" x14ac:dyDescent="0.45">
      <c r="A89" s="359" t="s">
        <v>128</v>
      </c>
      <c r="B89" s="360" t="s">
        <v>63</v>
      </c>
      <c r="C89" s="493" t="s">
        <v>33</v>
      </c>
      <c r="D89" s="361"/>
      <c r="E89" s="362"/>
      <c r="F89" s="363" t="s">
        <v>87</v>
      </c>
      <c r="G89" s="364"/>
      <c r="H89" s="365" t="s">
        <v>146</v>
      </c>
      <c r="I89" s="366"/>
      <c r="J89" s="387" t="s">
        <v>158</v>
      </c>
      <c r="K89" s="364" t="s">
        <v>228</v>
      </c>
      <c r="L89" s="368" t="s">
        <v>170</v>
      </c>
      <c r="M89" s="369" t="s">
        <v>170</v>
      </c>
      <c r="N89" s="388" t="s">
        <v>407</v>
      </c>
      <c r="O89" s="371"/>
      <c r="P89" s="364" t="s">
        <v>229</v>
      </c>
      <c r="Q89" s="372" t="s">
        <v>230</v>
      </c>
    </row>
    <row r="90" spans="1:17" ht="99.75" x14ac:dyDescent="0.45">
      <c r="A90" s="494" t="s">
        <v>128</v>
      </c>
      <c r="B90" s="123" t="s">
        <v>63</v>
      </c>
      <c r="C90" s="495" t="s">
        <v>33</v>
      </c>
      <c r="D90" s="124"/>
      <c r="E90" s="125"/>
      <c r="F90" s="126"/>
      <c r="G90" s="127" t="s">
        <v>338</v>
      </c>
      <c r="H90" s="128" t="s">
        <v>146</v>
      </c>
      <c r="I90" s="129"/>
      <c r="J90" s="130"/>
      <c r="K90" s="131"/>
      <c r="L90" s="132"/>
      <c r="M90" s="133"/>
      <c r="N90" s="133"/>
      <c r="O90" s="134"/>
      <c r="P90" s="131"/>
      <c r="Q90" s="131"/>
    </row>
    <row r="91" spans="1:17" ht="71.25" x14ac:dyDescent="0.45">
      <c r="A91" s="496" t="s">
        <v>128</v>
      </c>
      <c r="B91" s="87" t="s">
        <v>63</v>
      </c>
      <c r="C91" s="497" t="s">
        <v>33</v>
      </c>
      <c r="D91" s="66"/>
      <c r="E91" s="72"/>
      <c r="F91" s="82"/>
      <c r="G91" s="44" t="s">
        <v>339</v>
      </c>
      <c r="H91" s="90" t="s">
        <v>146</v>
      </c>
      <c r="I91" s="51"/>
      <c r="J91" s="98"/>
      <c r="K91" s="43"/>
      <c r="L91" s="111"/>
      <c r="M91" s="45"/>
      <c r="N91" s="45"/>
      <c r="O91" s="112"/>
      <c r="P91" s="43"/>
      <c r="Q91" s="43"/>
    </row>
    <row r="92" spans="1:17" ht="57" x14ac:dyDescent="0.45">
      <c r="A92" s="373" t="s">
        <v>128</v>
      </c>
      <c r="B92" s="374" t="s">
        <v>63</v>
      </c>
      <c r="C92" s="498" t="s">
        <v>34</v>
      </c>
      <c r="D92" s="375"/>
      <c r="E92" s="376"/>
      <c r="F92" s="377" t="s">
        <v>88</v>
      </c>
      <c r="G92" s="378"/>
      <c r="H92" s="379" t="s">
        <v>147</v>
      </c>
      <c r="I92" s="380"/>
      <c r="J92" s="381" t="s">
        <v>159</v>
      </c>
      <c r="K92" s="378" t="s">
        <v>231</v>
      </c>
      <c r="L92" s="382" t="s">
        <v>170</v>
      </c>
      <c r="M92" s="383" t="s">
        <v>170</v>
      </c>
      <c r="N92" s="384" t="s">
        <v>417</v>
      </c>
      <c r="O92" s="385"/>
      <c r="P92" s="378" t="s">
        <v>232</v>
      </c>
      <c r="Q92" s="386" t="s">
        <v>233</v>
      </c>
    </row>
    <row r="93" spans="1:17" ht="57" x14ac:dyDescent="0.45">
      <c r="A93" s="494" t="s">
        <v>128</v>
      </c>
      <c r="B93" s="123" t="s">
        <v>63</v>
      </c>
      <c r="C93" s="495" t="s">
        <v>34</v>
      </c>
      <c r="D93" s="124"/>
      <c r="E93" s="125"/>
      <c r="F93" s="126"/>
      <c r="G93" s="127" t="s">
        <v>340</v>
      </c>
      <c r="H93" s="128" t="s">
        <v>147</v>
      </c>
      <c r="I93" s="129"/>
      <c r="J93" s="130"/>
      <c r="K93" s="131"/>
      <c r="L93" s="132"/>
      <c r="M93" s="133"/>
      <c r="N93" s="133"/>
      <c r="O93" s="134"/>
      <c r="P93" s="131"/>
      <c r="Q93" s="131"/>
    </row>
    <row r="94" spans="1:17" ht="42.75" x14ac:dyDescent="0.45">
      <c r="A94" s="496" t="s">
        <v>128</v>
      </c>
      <c r="B94" s="87" t="s">
        <v>63</v>
      </c>
      <c r="C94" s="497" t="s">
        <v>34</v>
      </c>
      <c r="D94" s="66"/>
      <c r="E94" s="72"/>
      <c r="F94" s="82"/>
      <c r="G94" s="44" t="s">
        <v>341</v>
      </c>
      <c r="H94" s="90" t="s">
        <v>147</v>
      </c>
      <c r="I94" s="51"/>
      <c r="J94" s="98"/>
      <c r="K94" s="43"/>
      <c r="L94" s="111"/>
      <c r="M94" s="45"/>
      <c r="N94" s="45"/>
      <c r="O94" s="112"/>
      <c r="P94" s="43"/>
      <c r="Q94" s="43"/>
    </row>
    <row r="95" spans="1:17" ht="28.5" x14ac:dyDescent="0.45">
      <c r="A95" s="373" t="s">
        <v>128</v>
      </c>
      <c r="B95" s="374" t="s">
        <v>63</v>
      </c>
      <c r="C95" s="498" t="s">
        <v>35</v>
      </c>
      <c r="D95" s="375"/>
      <c r="E95" s="376"/>
      <c r="F95" s="377" t="s">
        <v>89</v>
      </c>
      <c r="G95" s="378"/>
      <c r="H95" s="379" t="s">
        <v>147</v>
      </c>
      <c r="I95" s="380"/>
      <c r="J95" s="381" t="s">
        <v>159</v>
      </c>
      <c r="K95" s="378" t="s">
        <v>234</v>
      </c>
      <c r="L95" s="382" t="s">
        <v>170</v>
      </c>
      <c r="M95" s="383" t="s">
        <v>170</v>
      </c>
      <c r="N95" s="384" t="s">
        <v>409</v>
      </c>
      <c r="O95" s="385" t="s">
        <v>418</v>
      </c>
      <c r="P95" s="378" t="s">
        <v>235</v>
      </c>
      <c r="Q95" s="386" t="s">
        <v>236</v>
      </c>
    </row>
    <row r="96" spans="1:17" ht="171" x14ac:dyDescent="0.45">
      <c r="A96" s="494" t="s">
        <v>128</v>
      </c>
      <c r="B96" s="123" t="s">
        <v>63</v>
      </c>
      <c r="C96" s="495" t="s">
        <v>35</v>
      </c>
      <c r="D96" s="124"/>
      <c r="E96" s="125"/>
      <c r="F96" s="126"/>
      <c r="G96" s="127" t="s">
        <v>342</v>
      </c>
      <c r="H96" s="128" t="s">
        <v>147</v>
      </c>
      <c r="I96" s="129"/>
      <c r="J96" s="130"/>
      <c r="K96" s="131"/>
      <c r="L96" s="132"/>
      <c r="M96" s="133"/>
      <c r="N96" s="133"/>
      <c r="O96" s="134"/>
      <c r="P96" s="131"/>
      <c r="Q96" s="131"/>
    </row>
    <row r="97" spans="1:17" s="57" customFormat="1" x14ac:dyDescent="0.45">
      <c r="A97" s="212" t="s">
        <v>128</v>
      </c>
      <c r="B97" s="213" t="s">
        <v>64</v>
      </c>
      <c r="C97" s="499"/>
      <c r="D97" s="215"/>
      <c r="E97" s="216" t="s">
        <v>105</v>
      </c>
      <c r="F97" s="217"/>
      <c r="G97" s="218"/>
      <c r="H97" s="212"/>
      <c r="I97" s="214"/>
      <c r="J97" s="219"/>
      <c r="K97" s="220"/>
      <c r="L97" s="221"/>
      <c r="M97" s="222"/>
      <c r="N97" s="222"/>
      <c r="O97" s="223"/>
      <c r="P97" s="224"/>
      <c r="Q97" s="225"/>
    </row>
    <row r="98" spans="1:17" ht="28.5" x14ac:dyDescent="0.45">
      <c r="A98" s="359" t="s">
        <v>128</v>
      </c>
      <c r="B98" s="360" t="s">
        <v>64</v>
      </c>
      <c r="C98" s="493" t="s">
        <v>36</v>
      </c>
      <c r="D98" s="361"/>
      <c r="E98" s="362"/>
      <c r="F98" s="363" t="s">
        <v>90</v>
      </c>
      <c r="G98" s="364"/>
      <c r="H98" s="365" t="s">
        <v>145</v>
      </c>
      <c r="I98" s="366">
        <v>2023</v>
      </c>
      <c r="J98" s="387" t="s">
        <v>159</v>
      </c>
      <c r="K98" s="364" t="s">
        <v>237</v>
      </c>
      <c r="L98" s="368" t="s">
        <v>170</v>
      </c>
      <c r="M98" s="369" t="s">
        <v>169</v>
      </c>
      <c r="N98" s="370"/>
      <c r="O98" s="371" t="s">
        <v>419</v>
      </c>
      <c r="P98" s="364" t="s">
        <v>238</v>
      </c>
      <c r="Q98" s="372" t="s">
        <v>184</v>
      </c>
    </row>
    <row r="99" spans="1:17" ht="114" x14ac:dyDescent="0.45">
      <c r="A99" s="494" t="s">
        <v>128</v>
      </c>
      <c r="B99" s="123" t="s">
        <v>64</v>
      </c>
      <c r="C99" s="495" t="s">
        <v>36</v>
      </c>
      <c r="D99" s="124"/>
      <c r="E99" s="125"/>
      <c r="F99" s="126"/>
      <c r="G99" s="127" t="s">
        <v>343</v>
      </c>
      <c r="H99" s="128" t="s">
        <v>145</v>
      </c>
      <c r="I99" s="129">
        <v>2023</v>
      </c>
      <c r="J99" s="130"/>
      <c r="K99" s="131"/>
      <c r="L99" s="132"/>
      <c r="M99" s="133"/>
      <c r="N99" s="133"/>
      <c r="O99" s="134"/>
      <c r="P99" s="131"/>
      <c r="Q99" s="131"/>
    </row>
    <row r="100" spans="1:17" ht="42.75" x14ac:dyDescent="0.45">
      <c r="A100" s="373" t="s">
        <v>128</v>
      </c>
      <c r="B100" s="374" t="s">
        <v>64</v>
      </c>
      <c r="C100" s="498" t="s">
        <v>37</v>
      </c>
      <c r="D100" s="375"/>
      <c r="E100" s="376"/>
      <c r="F100" s="377" t="s">
        <v>91</v>
      </c>
      <c r="G100" s="378"/>
      <c r="H100" s="379" t="s">
        <v>146</v>
      </c>
      <c r="I100" s="380"/>
      <c r="J100" s="381" t="s">
        <v>159</v>
      </c>
      <c r="K100" s="378" t="s">
        <v>239</v>
      </c>
      <c r="L100" s="382" t="s">
        <v>170</v>
      </c>
      <c r="M100" s="383" t="s">
        <v>189</v>
      </c>
      <c r="N100" s="384"/>
      <c r="O100" s="385" t="s">
        <v>420</v>
      </c>
      <c r="P100" s="378" t="s">
        <v>240</v>
      </c>
      <c r="Q100" s="386" t="s">
        <v>241</v>
      </c>
    </row>
    <row r="101" spans="1:17" ht="99.75" x14ac:dyDescent="0.45">
      <c r="A101" s="494" t="s">
        <v>128</v>
      </c>
      <c r="B101" s="123" t="s">
        <v>64</v>
      </c>
      <c r="C101" s="495" t="s">
        <v>37</v>
      </c>
      <c r="D101" s="124"/>
      <c r="E101" s="125"/>
      <c r="F101" s="126"/>
      <c r="G101" s="127" t="s">
        <v>344</v>
      </c>
      <c r="H101" s="128" t="s">
        <v>146</v>
      </c>
      <c r="I101" s="129"/>
      <c r="J101" s="130"/>
      <c r="K101" s="131"/>
      <c r="L101" s="132"/>
      <c r="M101" s="133"/>
      <c r="N101" s="133"/>
      <c r="O101" s="134"/>
      <c r="P101" s="131"/>
      <c r="Q101" s="131"/>
    </row>
    <row r="102" spans="1:17" ht="71.25" x14ac:dyDescent="0.45">
      <c r="A102" s="496" t="s">
        <v>128</v>
      </c>
      <c r="B102" s="87" t="s">
        <v>64</v>
      </c>
      <c r="C102" s="497" t="s">
        <v>37</v>
      </c>
      <c r="D102" s="66"/>
      <c r="E102" s="72"/>
      <c r="F102" s="82"/>
      <c r="G102" s="44" t="s">
        <v>345</v>
      </c>
      <c r="H102" s="90" t="s">
        <v>146</v>
      </c>
      <c r="I102" s="51"/>
      <c r="J102" s="98"/>
      <c r="K102" s="43"/>
      <c r="L102" s="111"/>
      <c r="M102" s="45"/>
      <c r="N102" s="45"/>
      <c r="O102" s="112"/>
      <c r="P102" s="43"/>
      <c r="Q102" s="43"/>
    </row>
    <row r="103" spans="1:17" ht="28.5" x14ac:dyDescent="0.45">
      <c r="A103" s="373" t="s">
        <v>128</v>
      </c>
      <c r="B103" s="374" t="s">
        <v>64</v>
      </c>
      <c r="C103" s="498" t="s">
        <v>38</v>
      </c>
      <c r="D103" s="375"/>
      <c r="E103" s="376"/>
      <c r="F103" s="377" t="s">
        <v>92</v>
      </c>
      <c r="G103" s="378"/>
      <c r="H103" s="379" t="s">
        <v>147</v>
      </c>
      <c r="I103" s="380"/>
      <c r="J103" s="381" t="s">
        <v>159</v>
      </c>
      <c r="K103" s="378" t="s">
        <v>242</v>
      </c>
      <c r="L103" s="382" t="s">
        <v>170</v>
      </c>
      <c r="M103" s="383" t="s">
        <v>169</v>
      </c>
      <c r="N103" s="384"/>
      <c r="O103" s="385" t="s">
        <v>184</v>
      </c>
      <c r="P103" s="378" t="s">
        <v>243</v>
      </c>
      <c r="Q103" s="386" t="s">
        <v>244</v>
      </c>
    </row>
    <row r="104" spans="1:17" ht="71.25" x14ac:dyDescent="0.45">
      <c r="A104" s="494" t="s">
        <v>128</v>
      </c>
      <c r="B104" s="123" t="s">
        <v>64</v>
      </c>
      <c r="C104" s="495" t="s">
        <v>38</v>
      </c>
      <c r="D104" s="124"/>
      <c r="E104" s="125"/>
      <c r="F104" s="126"/>
      <c r="G104" s="127" t="s">
        <v>346</v>
      </c>
      <c r="H104" s="128" t="s">
        <v>147</v>
      </c>
      <c r="I104" s="129"/>
      <c r="J104" s="130"/>
      <c r="K104" s="131"/>
      <c r="L104" s="132"/>
      <c r="M104" s="133"/>
      <c r="N104" s="133"/>
      <c r="O104" s="134"/>
      <c r="P104" s="131"/>
      <c r="Q104" s="131"/>
    </row>
    <row r="105" spans="1:17" s="56" customFormat="1" x14ac:dyDescent="0.45">
      <c r="A105" s="226" t="s">
        <v>129</v>
      </c>
      <c r="B105" s="227"/>
      <c r="C105" s="500"/>
      <c r="D105" s="229" t="s">
        <v>123</v>
      </c>
      <c r="E105" s="230"/>
      <c r="F105" s="231"/>
      <c r="G105" s="232"/>
      <c r="H105" s="226"/>
      <c r="I105" s="228"/>
      <c r="J105" s="233"/>
      <c r="K105" s="234"/>
      <c r="L105" s="235"/>
      <c r="M105" s="236"/>
      <c r="N105" s="236"/>
      <c r="O105" s="237"/>
      <c r="P105" s="234"/>
      <c r="Q105" s="238"/>
    </row>
    <row r="106" spans="1:17" s="56" customFormat="1" x14ac:dyDescent="0.45">
      <c r="A106" s="93" t="s">
        <v>129</v>
      </c>
      <c r="B106" s="31" t="s">
        <v>65</v>
      </c>
      <c r="C106" s="501"/>
      <c r="D106" s="69"/>
      <c r="E106" s="78" t="s">
        <v>106</v>
      </c>
      <c r="F106" s="83"/>
      <c r="G106" s="34"/>
      <c r="H106" s="93"/>
      <c r="I106" s="52"/>
      <c r="J106" s="101"/>
      <c r="K106" s="33"/>
      <c r="L106" s="117"/>
      <c r="M106" s="32"/>
      <c r="N106" s="32"/>
      <c r="O106" s="118"/>
      <c r="P106" s="33"/>
      <c r="Q106" s="239"/>
    </row>
    <row r="107" spans="1:17" ht="42.75" x14ac:dyDescent="0.45">
      <c r="A107" s="389" t="s">
        <v>129</v>
      </c>
      <c r="B107" s="390" t="s">
        <v>65</v>
      </c>
      <c r="C107" s="502" t="s">
        <v>39</v>
      </c>
      <c r="D107" s="391"/>
      <c r="E107" s="392"/>
      <c r="F107" s="393" t="s">
        <v>93</v>
      </c>
      <c r="G107" s="394"/>
      <c r="H107" s="395" t="s">
        <v>145</v>
      </c>
      <c r="I107" s="396">
        <v>2023</v>
      </c>
      <c r="J107" s="397" t="s">
        <v>158</v>
      </c>
      <c r="K107" s="394" t="s">
        <v>245</v>
      </c>
      <c r="L107" s="398" t="s">
        <v>189</v>
      </c>
      <c r="M107" s="399" t="s">
        <v>170</v>
      </c>
      <c r="N107" s="400" t="s">
        <v>421</v>
      </c>
      <c r="O107" s="401" t="s">
        <v>422</v>
      </c>
      <c r="P107" s="394" t="s">
        <v>246</v>
      </c>
      <c r="Q107" s="402" t="s">
        <v>247</v>
      </c>
    </row>
    <row r="108" spans="1:17" ht="71.25" x14ac:dyDescent="0.45">
      <c r="A108" s="503" t="s">
        <v>129</v>
      </c>
      <c r="B108" s="135" t="s">
        <v>65</v>
      </c>
      <c r="C108" s="504" t="s">
        <v>39</v>
      </c>
      <c r="D108" s="124"/>
      <c r="E108" s="125"/>
      <c r="F108" s="126"/>
      <c r="G108" s="127" t="s">
        <v>347</v>
      </c>
      <c r="H108" s="128" t="s">
        <v>145</v>
      </c>
      <c r="I108" s="129">
        <v>2023</v>
      </c>
      <c r="J108" s="130"/>
      <c r="K108" s="131"/>
      <c r="L108" s="132"/>
      <c r="M108" s="133"/>
      <c r="N108" s="133"/>
      <c r="O108" s="134"/>
      <c r="P108" s="131"/>
      <c r="Q108" s="131"/>
    </row>
    <row r="109" spans="1:17" ht="99.75" x14ac:dyDescent="0.45">
      <c r="A109" s="505" t="s">
        <v>129</v>
      </c>
      <c r="B109" s="61" t="s">
        <v>65</v>
      </c>
      <c r="C109" s="506" t="s">
        <v>39</v>
      </c>
      <c r="D109" s="66"/>
      <c r="E109" s="72"/>
      <c r="F109" s="82"/>
      <c r="G109" s="44" t="s">
        <v>348</v>
      </c>
      <c r="H109" s="90" t="s">
        <v>145</v>
      </c>
      <c r="I109" s="51">
        <v>2023</v>
      </c>
      <c r="J109" s="98"/>
      <c r="K109" s="43"/>
      <c r="L109" s="111"/>
      <c r="M109" s="45"/>
      <c r="N109" s="45"/>
      <c r="O109" s="112"/>
      <c r="P109" s="43"/>
      <c r="Q109" s="43"/>
    </row>
    <row r="110" spans="1:17" ht="28.5" x14ac:dyDescent="0.45">
      <c r="A110" s="505" t="s">
        <v>129</v>
      </c>
      <c r="B110" s="61" t="s">
        <v>65</v>
      </c>
      <c r="C110" s="506" t="s">
        <v>39</v>
      </c>
      <c r="D110" s="66"/>
      <c r="E110" s="72"/>
      <c r="F110" s="82"/>
      <c r="G110" s="46" t="s">
        <v>551</v>
      </c>
      <c r="H110" s="90" t="s">
        <v>145</v>
      </c>
      <c r="I110" s="51">
        <v>2023</v>
      </c>
      <c r="J110" s="98"/>
      <c r="K110" s="43"/>
      <c r="L110" s="111"/>
      <c r="M110" s="45"/>
      <c r="N110" s="45"/>
      <c r="O110" s="112"/>
      <c r="P110" s="43"/>
      <c r="Q110" s="43"/>
    </row>
    <row r="111" spans="1:17" ht="42.75" x14ac:dyDescent="0.45">
      <c r="A111" s="505" t="s">
        <v>129</v>
      </c>
      <c r="B111" s="61" t="s">
        <v>65</v>
      </c>
      <c r="C111" s="506" t="s">
        <v>39</v>
      </c>
      <c r="D111" s="66"/>
      <c r="E111" s="72"/>
      <c r="F111" s="82"/>
      <c r="G111" s="44" t="s">
        <v>349</v>
      </c>
      <c r="H111" s="90" t="s">
        <v>145</v>
      </c>
      <c r="I111" s="51">
        <v>2024</v>
      </c>
      <c r="J111" s="98"/>
      <c r="K111" s="43"/>
      <c r="L111" s="111"/>
      <c r="M111" s="45"/>
      <c r="N111" s="45"/>
      <c r="O111" s="112"/>
      <c r="P111" s="43"/>
      <c r="Q111" s="43"/>
    </row>
    <row r="112" spans="1:17" ht="42.75" x14ac:dyDescent="0.45">
      <c r="A112" s="505" t="s">
        <v>129</v>
      </c>
      <c r="B112" s="61" t="s">
        <v>65</v>
      </c>
      <c r="C112" s="506" t="s">
        <v>39</v>
      </c>
      <c r="D112" s="66"/>
      <c r="E112" s="72"/>
      <c r="F112" s="82"/>
      <c r="G112" s="44" t="s">
        <v>350</v>
      </c>
      <c r="H112" s="90" t="s">
        <v>145</v>
      </c>
      <c r="I112" s="51">
        <v>2024</v>
      </c>
      <c r="J112" s="98"/>
      <c r="K112" s="43"/>
      <c r="L112" s="111"/>
      <c r="M112" s="45"/>
      <c r="N112" s="45"/>
      <c r="O112" s="112"/>
      <c r="P112" s="43"/>
      <c r="Q112" s="43"/>
    </row>
    <row r="113" spans="1:17" ht="42.75" x14ac:dyDescent="0.45">
      <c r="A113" s="403" t="s">
        <v>129</v>
      </c>
      <c r="B113" s="404" t="s">
        <v>65</v>
      </c>
      <c r="C113" s="507" t="s">
        <v>40</v>
      </c>
      <c r="D113" s="405"/>
      <c r="E113" s="406"/>
      <c r="F113" s="407" t="s">
        <v>94</v>
      </c>
      <c r="G113" s="408"/>
      <c r="H113" s="409" t="s">
        <v>145</v>
      </c>
      <c r="I113" s="410">
        <v>2023</v>
      </c>
      <c r="J113" s="411" t="s">
        <v>158</v>
      </c>
      <c r="K113" s="408" t="s">
        <v>248</v>
      </c>
      <c r="L113" s="412" t="s">
        <v>170</v>
      </c>
      <c r="M113" s="413" t="s">
        <v>170</v>
      </c>
      <c r="N113" s="414" t="s">
        <v>407</v>
      </c>
      <c r="O113" s="415"/>
      <c r="P113" s="408" t="s">
        <v>249</v>
      </c>
      <c r="Q113" s="416">
        <v>100</v>
      </c>
    </row>
    <row r="114" spans="1:17" ht="57" x14ac:dyDescent="0.45">
      <c r="A114" s="503" t="s">
        <v>129</v>
      </c>
      <c r="B114" s="135" t="s">
        <v>65</v>
      </c>
      <c r="C114" s="504" t="s">
        <v>40</v>
      </c>
      <c r="D114" s="124"/>
      <c r="E114" s="125"/>
      <c r="F114" s="126"/>
      <c r="G114" s="127" t="s">
        <v>351</v>
      </c>
      <c r="H114" s="128" t="s">
        <v>145</v>
      </c>
      <c r="I114" s="129">
        <v>2023</v>
      </c>
      <c r="J114" s="130"/>
      <c r="K114" s="131"/>
      <c r="L114" s="132"/>
      <c r="M114" s="133"/>
      <c r="N114" s="133"/>
      <c r="O114" s="134"/>
      <c r="P114" s="131"/>
      <c r="Q114" s="131"/>
    </row>
    <row r="115" spans="1:17" ht="71.25" x14ac:dyDescent="0.45">
      <c r="A115" s="505" t="s">
        <v>129</v>
      </c>
      <c r="B115" s="61" t="s">
        <v>65</v>
      </c>
      <c r="C115" s="506" t="s">
        <v>40</v>
      </c>
      <c r="D115" s="66"/>
      <c r="E115" s="72"/>
      <c r="F115" s="82"/>
      <c r="G115" s="44" t="s">
        <v>352</v>
      </c>
      <c r="H115" s="90" t="s">
        <v>145</v>
      </c>
      <c r="I115" s="51">
        <v>2024</v>
      </c>
      <c r="J115" s="98"/>
      <c r="K115" s="43"/>
      <c r="L115" s="111"/>
      <c r="M115" s="45"/>
      <c r="N115" s="45"/>
      <c r="O115" s="112"/>
      <c r="P115" s="43"/>
      <c r="Q115" s="43"/>
    </row>
    <row r="116" spans="1:17" ht="42.75" x14ac:dyDescent="0.45">
      <c r="A116" s="505" t="s">
        <v>129</v>
      </c>
      <c r="B116" s="61" t="s">
        <v>65</v>
      </c>
      <c r="C116" s="506" t="s">
        <v>40</v>
      </c>
      <c r="D116" s="66"/>
      <c r="E116" s="72"/>
      <c r="F116" s="82"/>
      <c r="G116" s="44" t="s">
        <v>353</v>
      </c>
      <c r="H116" s="90" t="s">
        <v>145</v>
      </c>
      <c r="I116" s="51">
        <v>2024</v>
      </c>
      <c r="J116" s="98"/>
      <c r="K116" s="43"/>
      <c r="L116" s="111"/>
      <c r="M116" s="45"/>
      <c r="N116" s="45"/>
      <c r="O116" s="112"/>
      <c r="P116" s="43"/>
      <c r="Q116" s="43"/>
    </row>
    <row r="117" spans="1:17" s="56" customFormat="1" x14ac:dyDescent="0.45">
      <c r="A117" s="240" t="s">
        <v>129</v>
      </c>
      <c r="B117" s="241" t="s">
        <v>66</v>
      </c>
      <c r="C117" s="508"/>
      <c r="D117" s="242"/>
      <c r="E117" s="243" t="s">
        <v>107</v>
      </c>
      <c r="F117" s="244"/>
      <c r="G117" s="245"/>
      <c r="H117" s="240"/>
      <c r="I117" s="246"/>
      <c r="J117" s="247"/>
      <c r="K117" s="248"/>
      <c r="L117" s="249"/>
      <c r="M117" s="250"/>
      <c r="N117" s="250"/>
      <c r="O117" s="251"/>
      <c r="P117" s="248"/>
      <c r="Q117" s="252"/>
    </row>
    <row r="118" spans="1:17" ht="57" x14ac:dyDescent="0.45">
      <c r="A118" s="389" t="s">
        <v>129</v>
      </c>
      <c r="B118" s="390" t="s">
        <v>66</v>
      </c>
      <c r="C118" s="502" t="s">
        <v>41</v>
      </c>
      <c r="D118" s="391"/>
      <c r="E118" s="392"/>
      <c r="F118" s="393" t="s">
        <v>95</v>
      </c>
      <c r="G118" s="394"/>
      <c r="H118" s="395" t="s">
        <v>145</v>
      </c>
      <c r="I118" s="396">
        <v>2022</v>
      </c>
      <c r="J118" s="417" t="s">
        <v>160</v>
      </c>
      <c r="K118" s="394" t="s">
        <v>250</v>
      </c>
      <c r="L118" s="398" t="s">
        <v>170</v>
      </c>
      <c r="M118" s="399" t="s">
        <v>170</v>
      </c>
      <c r="N118" s="400" t="s">
        <v>423</v>
      </c>
      <c r="O118" s="401" t="s">
        <v>424</v>
      </c>
      <c r="P118" s="394" t="s">
        <v>251</v>
      </c>
      <c r="Q118" s="402" t="s">
        <v>252</v>
      </c>
    </row>
    <row r="119" spans="1:17" ht="57" x14ac:dyDescent="0.45">
      <c r="A119" s="503" t="s">
        <v>129</v>
      </c>
      <c r="B119" s="135" t="s">
        <v>66</v>
      </c>
      <c r="C119" s="504" t="s">
        <v>41</v>
      </c>
      <c r="D119" s="124"/>
      <c r="E119" s="125"/>
      <c r="F119" s="126"/>
      <c r="G119" s="127" t="s">
        <v>354</v>
      </c>
      <c r="H119" s="128" t="s">
        <v>145</v>
      </c>
      <c r="I119" s="129">
        <v>2022</v>
      </c>
      <c r="J119" s="130"/>
      <c r="K119" s="131"/>
      <c r="L119" s="132"/>
      <c r="M119" s="133"/>
      <c r="N119" s="133"/>
      <c r="O119" s="134"/>
      <c r="P119" s="131"/>
      <c r="Q119" s="131"/>
    </row>
    <row r="120" spans="1:17" ht="85.5" x14ac:dyDescent="0.45">
      <c r="A120" s="505" t="s">
        <v>129</v>
      </c>
      <c r="B120" s="61" t="s">
        <v>66</v>
      </c>
      <c r="C120" s="506" t="s">
        <v>41</v>
      </c>
      <c r="D120" s="66"/>
      <c r="E120" s="72"/>
      <c r="F120" s="82"/>
      <c r="G120" s="44" t="s">
        <v>355</v>
      </c>
      <c r="H120" s="90" t="s">
        <v>145</v>
      </c>
      <c r="I120" s="51">
        <v>2023</v>
      </c>
      <c r="J120" s="98"/>
      <c r="K120" s="43"/>
      <c r="L120" s="111"/>
      <c r="M120" s="45"/>
      <c r="N120" s="45"/>
      <c r="O120" s="112"/>
      <c r="P120" s="43"/>
      <c r="Q120" s="43"/>
    </row>
    <row r="121" spans="1:17" ht="28.5" x14ac:dyDescent="0.45">
      <c r="A121" s="505" t="s">
        <v>129</v>
      </c>
      <c r="B121" s="61" t="s">
        <v>66</v>
      </c>
      <c r="C121" s="506" t="s">
        <v>41</v>
      </c>
      <c r="D121" s="66"/>
      <c r="E121" s="72"/>
      <c r="F121" s="82"/>
      <c r="G121" s="44" t="s">
        <v>356</v>
      </c>
      <c r="H121" s="90" t="s">
        <v>145</v>
      </c>
      <c r="I121" s="51">
        <v>2024</v>
      </c>
      <c r="J121" s="98"/>
      <c r="K121" s="43"/>
      <c r="L121" s="111"/>
      <c r="M121" s="45"/>
      <c r="N121" s="45"/>
      <c r="O121" s="112"/>
      <c r="P121" s="43"/>
      <c r="Q121" s="43"/>
    </row>
    <row r="122" spans="1:17" ht="28.5" x14ac:dyDescent="0.45">
      <c r="A122" s="505" t="s">
        <v>129</v>
      </c>
      <c r="B122" s="61" t="s">
        <v>66</v>
      </c>
      <c r="C122" s="506" t="s">
        <v>41</v>
      </c>
      <c r="D122" s="66"/>
      <c r="E122" s="72"/>
      <c r="F122" s="82"/>
      <c r="G122" s="44" t="s">
        <v>357</v>
      </c>
      <c r="H122" s="90" t="s">
        <v>147</v>
      </c>
      <c r="I122" s="51"/>
      <c r="J122" s="98"/>
      <c r="K122" s="43"/>
      <c r="L122" s="111"/>
      <c r="M122" s="45"/>
      <c r="N122" s="45"/>
      <c r="O122" s="112"/>
      <c r="P122" s="43"/>
      <c r="Q122" s="43"/>
    </row>
    <row r="123" spans="1:17" ht="57" x14ac:dyDescent="0.45">
      <c r="A123" s="403" t="s">
        <v>129</v>
      </c>
      <c r="B123" s="404" t="s">
        <v>66</v>
      </c>
      <c r="C123" s="507" t="s">
        <v>42</v>
      </c>
      <c r="D123" s="405"/>
      <c r="E123" s="406"/>
      <c r="F123" s="407" t="s">
        <v>96</v>
      </c>
      <c r="G123" s="408"/>
      <c r="H123" s="409" t="s">
        <v>145</v>
      </c>
      <c r="I123" s="410">
        <v>2022</v>
      </c>
      <c r="J123" s="411" t="s">
        <v>158</v>
      </c>
      <c r="K123" s="408" t="s">
        <v>253</v>
      </c>
      <c r="L123" s="412" t="s">
        <v>170</v>
      </c>
      <c r="M123" s="413" t="s">
        <v>170</v>
      </c>
      <c r="N123" s="414" t="s">
        <v>407</v>
      </c>
      <c r="O123" s="415"/>
      <c r="P123" s="408" t="s">
        <v>254</v>
      </c>
      <c r="Q123" s="416" t="s">
        <v>255</v>
      </c>
    </row>
    <row r="124" spans="1:17" ht="57" x14ac:dyDescent="0.45">
      <c r="A124" s="503" t="s">
        <v>129</v>
      </c>
      <c r="B124" s="135" t="s">
        <v>66</v>
      </c>
      <c r="C124" s="504" t="s">
        <v>42</v>
      </c>
      <c r="D124" s="124"/>
      <c r="E124" s="125"/>
      <c r="F124" s="126"/>
      <c r="G124" s="127" t="s">
        <v>358</v>
      </c>
      <c r="H124" s="128" t="s">
        <v>145</v>
      </c>
      <c r="I124" s="129">
        <v>2022</v>
      </c>
      <c r="J124" s="130"/>
      <c r="K124" s="131"/>
      <c r="L124" s="132"/>
      <c r="M124" s="133"/>
      <c r="N124" s="133"/>
      <c r="O124" s="134"/>
      <c r="P124" s="131"/>
      <c r="Q124" s="131"/>
    </row>
    <row r="125" spans="1:17" ht="57" x14ac:dyDescent="0.45">
      <c r="A125" s="505" t="s">
        <v>129</v>
      </c>
      <c r="B125" s="61" t="s">
        <v>66</v>
      </c>
      <c r="C125" s="506" t="s">
        <v>42</v>
      </c>
      <c r="D125" s="66"/>
      <c r="E125" s="72"/>
      <c r="F125" s="82"/>
      <c r="G125" s="44" t="s">
        <v>359</v>
      </c>
      <c r="H125" s="90" t="s">
        <v>145</v>
      </c>
      <c r="I125" s="51">
        <v>2023</v>
      </c>
      <c r="J125" s="98"/>
      <c r="K125" s="43"/>
      <c r="L125" s="111"/>
      <c r="M125" s="45"/>
      <c r="N125" s="45"/>
      <c r="O125" s="112"/>
      <c r="P125" s="43"/>
      <c r="Q125" s="43"/>
    </row>
    <row r="126" spans="1:17" ht="85.5" x14ac:dyDescent="0.45">
      <c r="A126" s="505" t="s">
        <v>129</v>
      </c>
      <c r="B126" s="61" t="s">
        <v>66</v>
      </c>
      <c r="C126" s="506" t="s">
        <v>42</v>
      </c>
      <c r="D126" s="66"/>
      <c r="E126" s="72"/>
      <c r="F126" s="82"/>
      <c r="G126" s="44" t="s">
        <v>360</v>
      </c>
      <c r="H126" s="90" t="s">
        <v>145</v>
      </c>
      <c r="I126" s="51">
        <v>2024</v>
      </c>
      <c r="J126" s="98"/>
      <c r="K126" s="43"/>
      <c r="L126" s="111"/>
      <c r="M126" s="45"/>
      <c r="N126" s="45"/>
      <c r="O126" s="112"/>
      <c r="P126" s="43"/>
      <c r="Q126" s="43"/>
    </row>
    <row r="127" spans="1:17" ht="42.75" x14ac:dyDescent="0.45">
      <c r="A127" s="403" t="s">
        <v>129</v>
      </c>
      <c r="B127" s="404" t="s">
        <v>66</v>
      </c>
      <c r="C127" s="507" t="s">
        <v>43</v>
      </c>
      <c r="D127" s="405"/>
      <c r="E127" s="406"/>
      <c r="F127" s="407" t="s">
        <v>97</v>
      </c>
      <c r="G127" s="408"/>
      <c r="H127" s="409" t="s">
        <v>145</v>
      </c>
      <c r="I127" s="410">
        <v>2022</v>
      </c>
      <c r="J127" s="418" t="s">
        <v>160</v>
      </c>
      <c r="K127" s="408" t="s">
        <v>258</v>
      </c>
      <c r="L127" s="412" t="s">
        <v>189</v>
      </c>
      <c r="M127" s="413" t="s">
        <v>169</v>
      </c>
      <c r="N127" s="414" t="s">
        <v>425</v>
      </c>
      <c r="O127" s="415" t="s">
        <v>426</v>
      </c>
      <c r="P127" s="408" t="s">
        <v>256</v>
      </c>
      <c r="Q127" s="416" t="s">
        <v>257</v>
      </c>
    </row>
    <row r="128" spans="1:17" ht="114" x14ac:dyDescent="0.45">
      <c r="A128" s="503" t="s">
        <v>129</v>
      </c>
      <c r="B128" s="135" t="s">
        <v>66</v>
      </c>
      <c r="C128" s="504" t="s">
        <v>43</v>
      </c>
      <c r="D128" s="124"/>
      <c r="E128" s="125"/>
      <c r="F128" s="126"/>
      <c r="G128" s="127" t="s">
        <v>552</v>
      </c>
      <c r="H128" s="128" t="s">
        <v>145</v>
      </c>
      <c r="I128" s="129">
        <v>2022</v>
      </c>
      <c r="J128" s="130"/>
      <c r="K128" s="131"/>
      <c r="L128" s="132"/>
      <c r="M128" s="133"/>
      <c r="N128" s="133"/>
      <c r="O128" s="134"/>
      <c r="P128" s="131"/>
      <c r="Q128" s="131"/>
    </row>
    <row r="129" spans="1:17" ht="57" x14ac:dyDescent="0.45">
      <c r="A129" s="505" t="s">
        <v>129</v>
      </c>
      <c r="B129" s="61" t="s">
        <v>66</v>
      </c>
      <c r="C129" s="506" t="s">
        <v>43</v>
      </c>
      <c r="D129" s="66"/>
      <c r="E129" s="72"/>
      <c r="F129" s="82"/>
      <c r="G129" s="44" t="s">
        <v>361</v>
      </c>
      <c r="H129" s="90" t="s">
        <v>145</v>
      </c>
      <c r="I129" s="51">
        <v>2023</v>
      </c>
      <c r="J129" s="98"/>
      <c r="K129" s="43"/>
      <c r="L129" s="111"/>
      <c r="M129" s="45"/>
      <c r="N129" s="45"/>
      <c r="O129" s="112"/>
      <c r="P129" s="43"/>
      <c r="Q129" s="43"/>
    </row>
    <row r="130" spans="1:17" ht="71.25" x14ac:dyDescent="0.45">
      <c r="A130" s="505" t="s">
        <v>129</v>
      </c>
      <c r="B130" s="61" t="s">
        <v>66</v>
      </c>
      <c r="C130" s="506" t="s">
        <v>43</v>
      </c>
      <c r="D130" s="66"/>
      <c r="E130" s="72"/>
      <c r="F130" s="82"/>
      <c r="G130" s="44" t="s">
        <v>553</v>
      </c>
      <c r="H130" s="90" t="s">
        <v>145</v>
      </c>
      <c r="I130" s="51">
        <v>2023</v>
      </c>
      <c r="J130" s="98"/>
      <c r="K130" s="43"/>
      <c r="L130" s="111"/>
      <c r="M130" s="45"/>
      <c r="N130" s="45"/>
      <c r="O130" s="112"/>
      <c r="P130" s="43"/>
      <c r="Q130" s="43"/>
    </row>
    <row r="131" spans="1:17" s="56" customFormat="1" x14ac:dyDescent="0.45">
      <c r="A131" s="240" t="s">
        <v>129</v>
      </c>
      <c r="B131" s="241" t="s">
        <v>67</v>
      </c>
      <c r="C131" s="508"/>
      <c r="D131" s="242"/>
      <c r="E131" s="243" t="s">
        <v>5</v>
      </c>
      <c r="F131" s="244"/>
      <c r="G131" s="245"/>
      <c r="H131" s="240"/>
      <c r="I131" s="246"/>
      <c r="J131" s="247"/>
      <c r="K131" s="248"/>
      <c r="L131" s="249"/>
      <c r="M131" s="250"/>
      <c r="N131" s="250"/>
      <c r="O131" s="251"/>
      <c r="P131" s="248"/>
      <c r="Q131" s="252"/>
    </row>
    <row r="132" spans="1:17" ht="71.25" x14ac:dyDescent="0.45">
      <c r="A132" s="389" t="s">
        <v>129</v>
      </c>
      <c r="B132" s="390" t="s">
        <v>67</v>
      </c>
      <c r="C132" s="502" t="s">
        <v>44</v>
      </c>
      <c r="D132" s="391"/>
      <c r="E132" s="392"/>
      <c r="F132" s="393" t="s">
        <v>98</v>
      </c>
      <c r="G132" s="394"/>
      <c r="H132" s="395" t="s">
        <v>145</v>
      </c>
      <c r="I132" s="396">
        <v>2022</v>
      </c>
      <c r="J132" s="417" t="s">
        <v>161</v>
      </c>
      <c r="K132" s="394" t="s">
        <v>259</v>
      </c>
      <c r="L132" s="398" t="s">
        <v>189</v>
      </c>
      <c r="M132" s="399" t="s">
        <v>189</v>
      </c>
      <c r="N132" s="400" t="s">
        <v>184</v>
      </c>
      <c r="O132" s="401" t="s">
        <v>184</v>
      </c>
      <c r="P132" s="394" t="s">
        <v>260</v>
      </c>
      <c r="Q132" s="402" t="s">
        <v>261</v>
      </c>
    </row>
    <row r="133" spans="1:17" ht="114" x14ac:dyDescent="0.45">
      <c r="A133" s="503" t="s">
        <v>129</v>
      </c>
      <c r="B133" s="135" t="s">
        <v>67</v>
      </c>
      <c r="C133" s="504" t="s">
        <v>44</v>
      </c>
      <c r="D133" s="124"/>
      <c r="E133" s="125"/>
      <c r="F133" s="126"/>
      <c r="G133" s="127" t="s">
        <v>362</v>
      </c>
      <c r="H133" s="128" t="s">
        <v>145</v>
      </c>
      <c r="I133" s="129">
        <v>2022</v>
      </c>
      <c r="J133" s="130"/>
      <c r="K133" s="131"/>
      <c r="L133" s="132"/>
      <c r="M133" s="133"/>
      <c r="N133" s="133"/>
      <c r="O133" s="134"/>
      <c r="P133" s="131"/>
      <c r="Q133" s="131"/>
    </row>
    <row r="134" spans="1:17" ht="85.5" x14ac:dyDescent="0.45">
      <c r="A134" s="505" t="s">
        <v>129</v>
      </c>
      <c r="B134" s="61" t="s">
        <v>67</v>
      </c>
      <c r="C134" s="506" t="s">
        <v>44</v>
      </c>
      <c r="D134" s="66"/>
      <c r="E134" s="72"/>
      <c r="F134" s="82"/>
      <c r="G134" s="44" t="s">
        <v>363</v>
      </c>
      <c r="H134" s="90" t="s">
        <v>145</v>
      </c>
      <c r="I134" s="51">
        <v>2023</v>
      </c>
      <c r="J134" s="98"/>
      <c r="K134" s="43"/>
      <c r="L134" s="111"/>
      <c r="M134" s="45"/>
      <c r="N134" s="45"/>
      <c r="O134" s="112"/>
      <c r="P134" s="43"/>
      <c r="Q134" s="43"/>
    </row>
    <row r="135" spans="1:17" ht="42.75" x14ac:dyDescent="0.45">
      <c r="A135" s="505" t="s">
        <v>129</v>
      </c>
      <c r="B135" s="61" t="s">
        <v>67</v>
      </c>
      <c r="C135" s="506" t="s">
        <v>44</v>
      </c>
      <c r="D135" s="66"/>
      <c r="E135" s="72"/>
      <c r="F135" s="82"/>
      <c r="G135" s="44" t="s">
        <v>364</v>
      </c>
      <c r="H135" s="90" t="s">
        <v>145</v>
      </c>
      <c r="I135" s="51">
        <v>2023</v>
      </c>
      <c r="J135" s="98"/>
      <c r="K135" s="43"/>
      <c r="L135" s="111"/>
      <c r="M135" s="45"/>
      <c r="N135" s="45"/>
      <c r="O135" s="112"/>
      <c r="P135" s="43"/>
      <c r="Q135" s="43"/>
    </row>
    <row r="136" spans="1:17" s="56" customFormat="1" x14ac:dyDescent="0.45">
      <c r="A136" s="253" t="s">
        <v>6</v>
      </c>
      <c r="B136" s="254"/>
      <c r="C136" s="509"/>
      <c r="D136" s="256" t="s">
        <v>124</v>
      </c>
      <c r="E136" s="257"/>
      <c r="F136" s="258"/>
      <c r="G136" s="259"/>
      <c r="H136" s="253"/>
      <c r="I136" s="255"/>
      <c r="J136" s="260"/>
      <c r="K136" s="261"/>
      <c r="L136" s="262"/>
      <c r="M136" s="263"/>
      <c r="N136" s="263"/>
      <c r="O136" s="264"/>
      <c r="P136" s="261"/>
      <c r="Q136" s="265"/>
    </row>
    <row r="137" spans="1:17" s="56" customFormat="1" x14ac:dyDescent="0.45">
      <c r="A137" s="94" t="s">
        <v>6</v>
      </c>
      <c r="B137" s="35" t="s">
        <v>68</v>
      </c>
      <c r="C137" s="510"/>
      <c r="D137" s="70"/>
      <c r="E137" s="79" t="s">
        <v>108</v>
      </c>
      <c r="F137" s="84"/>
      <c r="G137" s="38"/>
      <c r="H137" s="94"/>
      <c r="I137" s="53"/>
      <c r="J137" s="102"/>
      <c r="K137" s="37"/>
      <c r="L137" s="119"/>
      <c r="M137" s="36"/>
      <c r="N137" s="36"/>
      <c r="O137" s="120"/>
      <c r="P137" s="37"/>
      <c r="Q137" s="266"/>
    </row>
    <row r="138" spans="1:17" ht="28.5" x14ac:dyDescent="0.45">
      <c r="A138" s="419" t="s">
        <v>6</v>
      </c>
      <c r="B138" s="420" t="s">
        <v>68</v>
      </c>
      <c r="C138" s="511" t="s">
        <v>45</v>
      </c>
      <c r="D138" s="421"/>
      <c r="E138" s="422"/>
      <c r="F138" s="423" t="s">
        <v>110</v>
      </c>
      <c r="G138" s="424"/>
      <c r="H138" s="419" t="s">
        <v>145</v>
      </c>
      <c r="I138" s="425">
        <v>2023</v>
      </c>
      <c r="J138" s="426" t="s">
        <v>156</v>
      </c>
      <c r="K138" s="424" t="s">
        <v>262</v>
      </c>
      <c r="L138" s="427" t="s">
        <v>170</v>
      </c>
      <c r="M138" s="428" t="s">
        <v>170</v>
      </c>
      <c r="N138" s="429" t="s">
        <v>427</v>
      </c>
      <c r="O138" s="430" t="s">
        <v>428</v>
      </c>
      <c r="P138" s="424" t="s">
        <v>263</v>
      </c>
      <c r="Q138" s="431" t="s">
        <v>264</v>
      </c>
    </row>
    <row r="139" spans="1:17" ht="114" x14ac:dyDescent="0.45">
      <c r="A139" s="512" t="s">
        <v>6</v>
      </c>
      <c r="B139" s="136" t="s">
        <v>68</v>
      </c>
      <c r="C139" s="513" t="s">
        <v>45</v>
      </c>
      <c r="D139" s="124"/>
      <c r="E139" s="125"/>
      <c r="F139" s="126"/>
      <c r="G139" s="127" t="s">
        <v>365</v>
      </c>
      <c r="H139" s="128" t="s">
        <v>145</v>
      </c>
      <c r="I139" s="129">
        <v>2023</v>
      </c>
      <c r="J139" s="130"/>
      <c r="K139" s="131"/>
      <c r="L139" s="132"/>
      <c r="M139" s="133"/>
      <c r="N139" s="133"/>
      <c r="O139" s="134"/>
      <c r="P139" s="131"/>
      <c r="Q139" s="131"/>
    </row>
    <row r="140" spans="1:17" ht="57" x14ac:dyDescent="0.45">
      <c r="A140" s="514" t="s">
        <v>6</v>
      </c>
      <c r="B140" s="62" t="s">
        <v>68</v>
      </c>
      <c r="C140" s="515" t="s">
        <v>45</v>
      </c>
      <c r="D140" s="66"/>
      <c r="E140" s="72"/>
      <c r="F140" s="82"/>
      <c r="G140" s="44" t="s">
        <v>366</v>
      </c>
      <c r="H140" s="90" t="s">
        <v>145</v>
      </c>
      <c r="I140" s="51">
        <v>2024</v>
      </c>
      <c r="J140" s="98"/>
      <c r="K140" s="43"/>
      <c r="L140" s="111"/>
      <c r="M140" s="45"/>
      <c r="N140" s="45"/>
      <c r="O140" s="112"/>
      <c r="P140" s="43"/>
      <c r="Q140" s="43"/>
    </row>
    <row r="141" spans="1:17" ht="28.5" x14ac:dyDescent="0.45">
      <c r="A141" s="432" t="s">
        <v>6</v>
      </c>
      <c r="B141" s="433" t="s">
        <v>68</v>
      </c>
      <c r="C141" s="516" t="s">
        <v>46</v>
      </c>
      <c r="D141" s="434"/>
      <c r="E141" s="435"/>
      <c r="F141" s="436" t="s">
        <v>111</v>
      </c>
      <c r="G141" s="437"/>
      <c r="H141" s="432" t="s">
        <v>145</v>
      </c>
      <c r="I141" s="438">
        <v>2023</v>
      </c>
      <c r="J141" s="439" t="s">
        <v>156</v>
      </c>
      <c r="K141" s="437" t="s">
        <v>265</v>
      </c>
      <c r="L141" s="440" t="s">
        <v>170</v>
      </c>
      <c r="M141" s="441" t="s">
        <v>170</v>
      </c>
      <c r="N141" s="442" t="s">
        <v>401</v>
      </c>
      <c r="O141" s="443"/>
      <c r="P141" s="437" t="s">
        <v>266</v>
      </c>
      <c r="Q141" s="444" t="s">
        <v>267</v>
      </c>
    </row>
    <row r="142" spans="1:17" ht="85.5" x14ac:dyDescent="0.45">
      <c r="A142" s="512" t="s">
        <v>6</v>
      </c>
      <c r="B142" s="136" t="s">
        <v>68</v>
      </c>
      <c r="C142" s="513" t="s">
        <v>46</v>
      </c>
      <c r="D142" s="124"/>
      <c r="E142" s="125"/>
      <c r="F142" s="126"/>
      <c r="G142" s="127" t="s">
        <v>367</v>
      </c>
      <c r="H142" s="128" t="s">
        <v>145</v>
      </c>
      <c r="I142" s="129">
        <v>2023</v>
      </c>
      <c r="J142" s="130"/>
      <c r="K142" s="131"/>
      <c r="L142" s="132"/>
      <c r="M142" s="133"/>
      <c r="N142" s="133"/>
      <c r="O142" s="134"/>
      <c r="P142" s="131"/>
      <c r="Q142" s="131"/>
    </row>
    <row r="143" spans="1:17" ht="99.75" x14ac:dyDescent="0.45">
      <c r="A143" s="514" t="s">
        <v>6</v>
      </c>
      <c r="B143" s="62" t="s">
        <v>68</v>
      </c>
      <c r="C143" s="515" t="s">
        <v>46</v>
      </c>
      <c r="D143" s="66"/>
      <c r="E143" s="72"/>
      <c r="F143" s="82"/>
      <c r="G143" s="44" t="s">
        <v>368</v>
      </c>
      <c r="H143" s="90" t="s">
        <v>145</v>
      </c>
      <c r="I143" s="51">
        <v>2023</v>
      </c>
      <c r="J143" s="98"/>
      <c r="K143" s="43"/>
      <c r="L143" s="111"/>
      <c r="M143" s="45"/>
      <c r="N143" s="45"/>
      <c r="O143" s="112"/>
      <c r="P143" s="43"/>
      <c r="Q143" s="43"/>
    </row>
    <row r="144" spans="1:17" ht="28.5" x14ac:dyDescent="0.45">
      <c r="A144" s="514" t="s">
        <v>6</v>
      </c>
      <c r="B144" s="62" t="s">
        <v>68</v>
      </c>
      <c r="C144" s="515" t="s">
        <v>46</v>
      </c>
      <c r="D144" s="66"/>
      <c r="E144" s="72"/>
      <c r="F144" s="82"/>
      <c r="G144" s="44" t="s">
        <v>369</v>
      </c>
      <c r="H144" s="90" t="s">
        <v>145</v>
      </c>
      <c r="I144" s="51">
        <v>2023</v>
      </c>
      <c r="J144" s="98"/>
      <c r="K144" s="43"/>
      <c r="L144" s="111"/>
      <c r="M144" s="45"/>
      <c r="N144" s="45"/>
      <c r="O144" s="112"/>
      <c r="P144" s="43"/>
      <c r="Q144" s="43"/>
    </row>
    <row r="145" spans="1:17" s="56" customFormat="1" x14ac:dyDescent="0.45">
      <c r="A145" s="267" t="s">
        <v>6</v>
      </c>
      <c r="B145" s="268" t="s">
        <v>69</v>
      </c>
      <c r="C145" s="517"/>
      <c r="D145" s="269"/>
      <c r="E145" s="270" t="s">
        <v>109</v>
      </c>
      <c r="F145" s="271"/>
      <c r="G145" s="272"/>
      <c r="H145" s="267"/>
      <c r="I145" s="273"/>
      <c r="J145" s="274"/>
      <c r="K145" s="275"/>
      <c r="L145" s="276"/>
      <c r="M145" s="277"/>
      <c r="N145" s="277"/>
      <c r="O145" s="278"/>
      <c r="P145" s="275"/>
      <c r="Q145" s="279"/>
    </row>
    <row r="146" spans="1:17" ht="42.75" x14ac:dyDescent="0.45">
      <c r="A146" s="419" t="s">
        <v>6</v>
      </c>
      <c r="B146" s="420" t="s">
        <v>69</v>
      </c>
      <c r="C146" s="511" t="s">
        <v>47</v>
      </c>
      <c r="D146" s="421"/>
      <c r="E146" s="422"/>
      <c r="F146" s="423" t="s">
        <v>167</v>
      </c>
      <c r="G146" s="424"/>
      <c r="H146" s="419" t="s">
        <v>145</v>
      </c>
      <c r="I146" s="425">
        <v>2022</v>
      </c>
      <c r="J146" s="426" t="s">
        <v>156</v>
      </c>
      <c r="K146" s="424" t="s">
        <v>270</v>
      </c>
      <c r="L146" s="427" t="s">
        <v>170</v>
      </c>
      <c r="M146" s="428" t="s">
        <v>169</v>
      </c>
      <c r="N146" s="429" t="s">
        <v>429</v>
      </c>
      <c r="O146" s="430" t="s">
        <v>430</v>
      </c>
      <c r="P146" s="424" t="s">
        <v>268</v>
      </c>
      <c r="Q146" s="431" t="s">
        <v>269</v>
      </c>
    </row>
    <row r="147" spans="1:17" ht="71.25" x14ac:dyDescent="0.45">
      <c r="A147" s="512" t="s">
        <v>6</v>
      </c>
      <c r="B147" s="136" t="s">
        <v>69</v>
      </c>
      <c r="C147" s="513" t="s">
        <v>47</v>
      </c>
      <c r="D147" s="124"/>
      <c r="E147" s="125"/>
      <c r="F147" s="126"/>
      <c r="G147" s="127" t="s">
        <v>370</v>
      </c>
      <c r="H147" s="128" t="s">
        <v>145</v>
      </c>
      <c r="I147" s="129">
        <v>2022</v>
      </c>
      <c r="J147" s="130"/>
      <c r="K147" s="131"/>
      <c r="L147" s="132"/>
      <c r="M147" s="133"/>
      <c r="N147" s="133"/>
      <c r="O147" s="134"/>
      <c r="P147" s="131"/>
      <c r="Q147" s="131"/>
    </row>
    <row r="148" spans="1:17" ht="42.75" x14ac:dyDescent="0.45">
      <c r="A148" s="514" t="s">
        <v>6</v>
      </c>
      <c r="B148" s="62" t="s">
        <v>69</v>
      </c>
      <c r="C148" s="515" t="s">
        <v>47</v>
      </c>
      <c r="D148" s="66"/>
      <c r="E148" s="72"/>
      <c r="F148" s="82"/>
      <c r="G148" s="44" t="s">
        <v>371</v>
      </c>
      <c r="H148" s="90" t="s">
        <v>145</v>
      </c>
      <c r="I148" s="51">
        <v>2023</v>
      </c>
      <c r="J148" s="98"/>
      <c r="K148" s="43"/>
      <c r="L148" s="111"/>
      <c r="M148" s="45"/>
      <c r="N148" s="45"/>
      <c r="O148" s="112"/>
      <c r="P148" s="43"/>
      <c r="Q148" s="43"/>
    </row>
    <row r="149" spans="1:17" ht="42.75" x14ac:dyDescent="0.45">
      <c r="A149" s="514" t="s">
        <v>6</v>
      </c>
      <c r="B149" s="62" t="s">
        <v>69</v>
      </c>
      <c r="C149" s="515" t="s">
        <v>47</v>
      </c>
      <c r="D149" s="66"/>
      <c r="E149" s="72"/>
      <c r="F149" s="82"/>
      <c r="G149" s="44" t="s">
        <v>372</v>
      </c>
      <c r="H149" s="90" t="s">
        <v>145</v>
      </c>
      <c r="I149" s="51">
        <v>2023</v>
      </c>
      <c r="J149" s="98"/>
      <c r="K149" s="43"/>
      <c r="L149" s="111"/>
      <c r="M149" s="45"/>
      <c r="N149" s="45"/>
      <c r="O149" s="112"/>
      <c r="P149" s="43"/>
      <c r="Q149" s="43"/>
    </row>
    <row r="150" spans="1:17" ht="71.25" x14ac:dyDescent="0.45">
      <c r="A150" s="514" t="s">
        <v>6</v>
      </c>
      <c r="B150" s="62" t="s">
        <v>69</v>
      </c>
      <c r="C150" s="515" t="s">
        <v>47</v>
      </c>
      <c r="D150" s="66"/>
      <c r="E150" s="72"/>
      <c r="F150" s="82"/>
      <c r="G150" s="44" t="s">
        <v>373</v>
      </c>
      <c r="H150" s="90" t="s">
        <v>145</v>
      </c>
      <c r="I150" s="51">
        <v>2023</v>
      </c>
      <c r="J150" s="98"/>
      <c r="K150" s="43"/>
      <c r="L150" s="111"/>
      <c r="M150" s="45"/>
      <c r="N150" s="45"/>
      <c r="O150" s="112"/>
      <c r="P150" s="43"/>
      <c r="Q150" s="43"/>
    </row>
    <row r="151" spans="1:17" x14ac:dyDescent="0.45">
      <c r="A151" s="514" t="s">
        <v>6</v>
      </c>
      <c r="B151" s="62" t="s">
        <v>69</v>
      </c>
      <c r="C151" s="515" t="s">
        <v>47</v>
      </c>
      <c r="D151" s="66"/>
      <c r="E151" s="72"/>
      <c r="F151" s="82"/>
      <c r="G151" s="46" t="s">
        <v>139</v>
      </c>
      <c r="H151" s="90" t="s">
        <v>146</v>
      </c>
      <c r="I151" s="51"/>
      <c r="J151" s="98"/>
      <c r="K151" s="43"/>
      <c r="L151" s="111"/>
      <c r="M151" s="45"/>
      <c r="N151" s="45"/>
      <c r="O151" s="112"/>
      <c r="P151" s="43"/>
      <c r="Q151" s="43"/>
    </row>
    <row r="152" spans="1:17" ht="42.75" x14ac:dyDescent="0.45">
      <c r="A152" s="432" t="s">
        <v>6</v>
      </c>
      <c r="B152" s="433" t="s">
        <v>69</v>
      </c>
      <c r="C152" s="516" t="s">
        <v>48</v>
      </c>
      <c r="D152" s="434"/>
      <c r="E152" s="435"/>
      <c r="F152" s="436" t="s">
        <v>112</v>
      </c>
      <c r="G152" s="437"/>
      <c r="H152" s="432" t="s">
        <v>145</v>
      </c>
      <c r="I152" s="438">
        <v>2023</v>
      </c>
      <c r="J152" s="439" t="s">
        <v>156</v>
      </c>
      <c r="K152" s="437" t="s">
        <v>271</v>
      </c>
      <c r="L152" s="440" t="s">
        <v>170</v>
      </c>
      <c r="M152" s="441" t="s">
        <v>169</v>
      </c>
      <c r="N152" s="442" t="s">
        <v>431</v>
      </c>
      <c r="O152" s="443" t="s">
        <v>432</v>
      </c>
      <c r="P152" s="437" t="s">
        <v>272</v>
      </c>
      <c r="Q152" s="444" t="s">
        <v>273</v>
      </c>
    </row>
    <row r="153" spans="1:17" ht="85.5" x14ac:dyDescent="0.45">
      <c r="A153" s="512" t="s">
        <v>6</v>
      </c>
      <c r="B153" s="136" t="s">
        <v>69</v>
      </c>
      <c r="C153" s="513" t="s">
        <v>48</v>
      </c>
      <c r="D153" s="124"/>
      <c r="E153" s="125"/>
      <c r="F153" s="126"/>
      <c r="G153" s="127" t="s">
        <v>554</v>
      </c>
      <c r="H153" s="128" t="s">
        <v>145</v>
      </c>
      <c r="I153" s="129">
        <v>2023</v>
      </c>
      <c r="J153" s="130"/>
      <c r="K153" s="131"/>
      <c r="L153" s="132"/>
      <c r="M153" s="133"/>
      <c r="N153" s="133"/>
      <c r="O153" s="134"/>
      <c r="P153" s="131"/>
      <c r="Q153" s="131"/>
    </row>
    <row r="154" spans="1:17" ht="85.5" x14ac:dyDescent="0.45">
      <c r="A154" s="514" t="s">
        <v>6</v>
      </c>
      <c r="B154" s="62" t="s">
        <v>69</v>
      </c>
      <c r="C154" s="515" t="s">
        <v>48</v>
      </c>
      <c r="D154" s="66"/>
      <c r="E154" s="72"/>
      <c r="F154" s="82"/>
      <c r="G154" s="44" t="s">
        <v>374</v>
      </c>
      <c r="H154" s="90" t="s">
        <v>145</v>
      </c>
      <c r="I154" s="51">
        <v>2025</v>
      </c>
      <c r="J154" s="98"/>
      <c r="K154" s="43"/>
      <c r="L154" s="111"/>
      <c r="M154" s="45"/>
      <c r="N154" s="45"/>
      <c r="O154" s="112"/>
      <c r="P154" s="43"/>
      <c r="Q154" s="43"/>
    </row>
    <row r="155" spans="1:17" x14ac:dyDescent="0.45">
      <c r="A155" s="432" t="s">
        <v>6</v>
      </c>
      <c r="B155" s="433" t="s">
        <v>69</v>
      </c>
      <c r="C155" s="516" t="s">
        <v>49</v>
      </c>
      <c r="D155" s="434"/>
      <c r="E155" s="435"/>
      <c r="F155" s="436" t="s">
        <v>113</v>
      </c>
      <c r="G155" s="437"/>
      <c r="H155" s="432" t="s">
        <v>145</v>
      </c>
      <c r="I155" s="438">
        <v>2022</v>
      </c>
      <c r="J155" s="439" t="s">
        <v>156</v>
      </c>
      <c r="K155" s="437" t="s">
        <v>274</v>
      </c>
      <c r="L155" s="440" t="s">
        <v>170</v>
      </c>
      <c r="M155" s="441" t="s">
        <v>170</v>
      </c>
      <c r="N155" s="442" t="s">
        <v>401</v>
      </c>
      <c r="O155" s="443"/>
      <c r="P155" s="437" t="s">
        <v>275</v>
      </c>
      <c r="Q155" s="444" t="s">
        <v>276</v>
      </c>
    </row>
    <row r="156" spans="1:17" ht="142.5" x14ac:dyDescent="0.45">
      <c r="A156" s="512" t="s">
        <v>6</v>
      </c>
      <c r="B156" s="136" t="s">
        <v>69</v>
      </c>
      <c r="C156" s="513" t="s">
        <v>49</v>
      </c>
      <c r="D156" s="124"/>
      <c r="E156" s="125"/>
      <c r="F156" s="126"/>
      <c r="G156" s="127" t="s">
        <v>375</v>
      </c>
      <c r="H156" s="128" t="s">
        <v>145</v>
      </c>
      <c r="I156" s="129">
        <v>2022</v>
      </c>
      <c r="J156" s="130"/>
      <c r="K156" s="131"/>
      <c r="L156" s="132"/>
      <c r="M156" s="133"/>
      <c r="N156" s="133"/>
      <c r="O156" s="134"/>
      <c r="P156" s="131"/>
      <c r="Q156" s="131"/>
    </row>
    <row r="157" spans="1:17" ht="42.75" x14ac:dyDescent="0.45">
      <c r="A157" s="432" t="s">
        <v>6</v>
      </c>
      <c r="B157" s="433" t="s">
        <v>69</v>
      </c>
      <c r="C157" s="516" t="s">
        <v>50</v>
      </c>
      <c r="D157" s="434"/>
      <c r="E157" s="435"/>
      <c r="F157" s="436" t="s">
        <v>162</v>
      </c>
      <c r="G157" s="437"/>
      <c r="H157" s="432" t="s">
        <v>146</v>
      </c>
      <c r="I157" s="438"/>
      <c r="J157" s="445" t="s">
        <v>158</v>
      </c>
      <c r="K157" s="437" t="s">
        <v>277</v>
      </c>
      <c r="L157" s="440" t="s">
        <v>170</v>
      </c>
      <c r="M157" s="441" t="s">
        <v>189</v>
      </c>
      <c r="N157" s="442" t="s">
        <v>401</v>
      </c>
      <c r="O157" s="443" t="s">
        <v>398</v>
      </c>
      <c r="P157" s="437" t="s">
        <v>278</v>
      </c>
      <c r="Q157" s="444" t="s">
        <v>279</v>
      </c>
    </row>
    <row r="158" spans="1:17" ht="71.25" x14ac:dyDescent="0.45">
      <c r="A158" s="512" t="s">
        <v>6</v>
      </c>
      <c r="B158" s="136" t="s">
        <v>69</v>
      </c>
      <c r="C158" s="513" t="s">
        <v>50</v>
      </c>
      <c r="D158" s="124"/>
      <c r="E158" s="125"/>
      <c r="F158" s="126"/>
      <c r="G158" s="127" t="s">
        <v>376</v>
      </c>
      <c r="H158" s="128" t="s">
        <v>146</v>
      </c>
      <c r="I158" s="129"/>
      <c r="J158" s="130"/>
      <c r="K158" s="131"/>
      <c r="L158" s="132"/>
      <c r="M158" s="133"/>
      <c r="N158" s="133"/>
      <c r="O158" s="134"/>
      <c r="P158" s="131"/>
      <c r="Q158" s="131"/>
    </row>
    <row r="159" spans="1:17" s="56" customFormat="1" x14ac:dyDescent="0.45">
      <c r="A159" s="280" t="s">
        <v>130</v>
      </c>
      <c r="B159" s="281"/>
      <c r="C159" s="518"/>
      <c r="D159" s="283" t="s">
        <v>125</v>
      </c>
      <c r="E159" s="284"/>
      <c r="F159" s="285"/>
      <c r="G159" s="286"/>
      <c r="H159" s="280"/>
      <c r="I159" s="282"/>
      <c r="J159" s="287"/>
      <c r="K159" s="288"/>
      <c r="L159" s="289"/>
      <c r="M159" s="290"/>
      <c r="N159" s="290"/>
      <c r="O159" s="291"/>
      <c r="P159" s="288"/>
      <c r="Q159" s="292"/>
    </row>
    <row r="160" spans="1:17" s="56" customFormat="1" x14ac:dyDescent="0.45">
      <c r="A160" s="95" t="s">
        <v>130</v>
      </c>
      <c r="B160" s="39" t="s">
        <v>70</v>
      </c>
      <c r="C160" s="519"/>
      <c r="D160" s="71"/>
      <c r="E160" s="80" t="s">
        <v>119</v>
      </c>
      <c r="F160" s="85"/>
      <c r="G160" s="42"/>
      <c r="H160" s="95"/>
      <c r="I160" s="54"/>
      <c r="J160" s="103"/>
      <c r="K160" s="41"/>
      <c r="L160" s="121"/>
      <c r="M160" s="40"/>
      <c r="N160" s="40"/>
      <c r="O160" s="122"/>
      <c r="P160" s="41"/>
      <c r="Q160" s="293"/>
    </row>
    <row r="161" spans="1:17" ht="42.75" x14ac:dyDescent="0.45">
      <c r="A161" s="446" t="s">
        <v>130</v>
      </c>
      <c r="B161" s="447" t="s">
        <v>70</v>
      </c>
      <c r="C161" s="520" t="s">
        <v>51</v>
      </c>
      <c r="D161" s="448"/>
      <c r="E161" s="449"/>
      <c r="F161" s="450" t="s">
        <v>114</v>
      </c>
      <c r="G161" s="451"/>
      <c r="H161" s="446" t="s">
        <v>145</v>
      </c>
      <c r="I161" s="452">
        <v>2022</v>
      </c>
      <c r="J161" s="453" t="s">
        <v>156</v>
      </c>
      <c r="K161" s="451" t="s">
        <v>280</v>
      </c>
      <c r="L161" s="454" t="s">
        <v>189</v>
      </c>
      <c r="M161" s="455" t="s">
        <v>170</v>
      </c>
      <c r="N161" s="456" t="s">
        <v>433</v>
      </c>
      <c r="O161" s="457" t="s">
        <v>434</v>
      </c>
      <c r="P161" s="451" t="s">
        <v>281</v>
      </c>
      <c r="Q161" s="458" t="s">
        <v>282</v>
      </c>
    </row>
    <row r="162" spans="1:17" ht="42.75" x14ac:dyDescent="0.45">
      <c r="A162" s="521" t="s">
        <v>130</v>
      </c>
      <c r="B162" s="137" t="s">
        <v>70</v>
      </c>
      <c r="C162" s="522" t="s">
        <v>51</v>
      </c>
      <c r="D162" s="124"/>
      <c r="E162" s="125"/>
      <c r="F162" s="126"/>
      <c r="G162" s="127" t="s">
        <v>377</v>
      </c>
      <c r="H162" s="128" t="s">
        <v>145</v>
      </c>
      <c r="I162" s="129">
        <v>2022</v>
      </c>
      <c r="J162" s="130"/>
      <c r="K162" s="131"/>
      <c r="L162" s="132"/>
      <c r="M162" s="133"/>
      <c r="N162" s="133"/>
      <c r="O162" s="134"/>
      <c r="P162" s="131"/>
      <c r="Q162" s="131"/>
    </row>
    <row r="163" spans="1:17" ht="42.75" x14ac:dyDescent="0.45">
      <c r="A163" s="523" t="s">
        <v>130</v>
      </c>
      <c r="B163" s="63" t="s">
        <v>70</v>
      </c>
      <c r="C163" s="524" t="s">
        <v>51</v>
      </c>
      <c r="D163" s="66"/>
      <c r="E163" s="72"/>
      <c r="F163" s="82"/>
      <c r="G163" s="44" t="s">
        <v>378</v>
      </c>
      <c r="H163" s="90" t="s">
        <v>145</v>
      </c>
      <c r="I163" s="51">
        <v>2022</v>
      </c>
      <c r="J163" s="98"/>
      <c r="K163" s="43"/>
      <c r="L163" s="111"/>
      <c r="M163" s="45"/>
      <c r="N163" s="45"/>
      <c r="O163" s="112"/>
      <c r="P163" s="43"/>
      <c r="Q163" s="43"/>
    </row>
    <row r="164" spans="1:17" ht="99.75" x14ac:dyDescent="0.45">
      <c r="A164" s="523" t="s">
        <v>130</v>
      </c>
      <c r="B164" s="63" t="s">
        <v>70</v>
      </c>
      <c r="C164" s="524" t="s">
        <v>51</v>
      </c>
      <c r="D164" s="66"/>
      <c r="E164" s="72"/>
      <c r="F164" s="82"/>
      <c r="G164" s="44" t="s">
        <v>379</v>
      </c>
      <c r="H164" s="90" t="s">
        <v>145</v>
      </c>
      <c r="I164" s="51">
        <v>2023</v>
      </c>
      <c r="J164" s="98"/>
      <c r="K164" s="43"/>
      <c r="L164" s="111"/>
      <c r="M164" s="45"/>
      <c r="N164" s="45"/>
      <c r="O164" s="112"/>
      <c r="P164" s="43"/>
      <c r="Q164" s="43"/>
    </row>
    <row r="165" spans="1:17" s="56" customFormat="1" x14ac:dyDescent="0.45">
      <c r="A165" s="294" t="s">
        <v>130</v>
      </c>
      <c r="B165" s="295" t="s">
        <v>71</v>
      </c>
      <c r="C165" s="525"/>
      <c r="D165" s="297"/>
      <c r="E165" s="298" t="s">
        <v>120</v>
      </c>
      <c r="F165" s="299"/>
      <c r="G165" s="300"/>
      <c r="H165" s="294"/>
      <c r="I165" s="296"/>
      <c r="J165" s="301"/>
      <c r="K165" s="302"/>
      <c r="L165" s="303"/>
      <c r="M165" s="304"/>
      <c r="N165" s="304"/>
      <c r="O165" s="305"/>
      <c r="P165" s="302"/>
      <c r="Q165" s="306"/>
    </row>
    <row r="166" spans="1:17" ht="42.75" x14ac:dyDescent="0.45">
      <c r="A166" s="446" t="s">
        <v>130</v>
      </c>
      <c r="B166" s="447" t="s">
        <v>71</v>
      </c>
      <c r="C166" s="520" t="s">
        <v>52</v>
      </c>
      <c r="D166" s="448"/>
      <c r="E166" s="449"/>
      <c r="F166" s="450" t="s">
        <v>115</v>
      </c>
      <c r="G166" s="451"/>
      <c r="H166" s="446" t="s">
        <v>145</v>
      </c>
      <c r="I166" s="452">
        <v>2022</v>
      </c>
      <c r="J166" s="453" t="s">
        <v>156</v>
      </c>
      <c r="K166" s="451" t="s">
        <v>283</v>
      </c>
      <c r="L166" s="454" t="s">
        <v>189</v>
      </c>
      <c r="M166" s="455" t="s">
        <v>169</v>
      </c>
      <c r="N166" s="456" t="s">
        <v>435</v>
      </c>
      <c r="O166" s="457" t="s">
        <v>436</v>
      </c>
      <c r="P166" s="451" t="s">
        <v>284</v>
      </c>
      <c r="Q166" s="458" t="s">
        <v>285</v>
      </c>
    </row>
    <row r="167" spans="1:17" ht="85.5" x14ac:dyDescent="0.45">
      <c r="A167" s="521" t="s">
        <v>130</v>
      </c>
      <c r="B167" s="137" t="s">
        <v>71</v>
      </c>
      <c r="C167" s="522" t="s">
        <v>52</v>
      </c>
      <c r="D167" s="124"/>
      <c r="E167" s="125"/>
      <c r="F167" s="126"/>
      <c r="G167" s="127" t="s">
        <v>380</v>
      </c>
      <c r="H167" s="128" t="s">
        <v>145</v>
      </c>
      <c r="I167" s="129">
        <v>2022</v>
      </c>
      <c r="J167" s="130"/>
      <c r="K167" s="131"/>
      <c r="L167" s="132"/>
      <c r="M167" s="133"/>
      <c r="N167" s="133"/>
      <c r="O167" s="134"/>
      <c r="P167" s="131"/>
      <c r="Q167" s="131"/>
    </row>
    <row r="168" spans="1:17" ht="57" x14ac:dyDescent="0.45">
      <c r="A168" s="523" t="s">
        <v>130</v>
      </c>
      <c r="B168" s="63" t="s">
        <v>71</v>
      </c>
      <c r="C168" s="524" t="s">
        <v>52</v>
      </c>
      <c r="D168" s="66"/>
      <c r="E168" s="72"/>
      <c r="F168" s="82"/>
      <c r="G168" s="44" t="s">
        <v>381</v>
      </c>
      <c r="H168" s="90" t="s">
        <v>145</v>
      </c>
      <c r="I168" s="51">
        <v>2022</v>
      </c>
      <c r="J168" s="98"/>
      <c r="K168" s="43"/>
      <c r="L168" s="111"/>
      <c r="M168" s="45"/>
      <c r="N168" s="45"/>
      <c r="O168" s="112"/>
      <c r="P168" s="43"/>
      <c r="Q168" s="43"/>
    </row>
    <row r="169" spans="1:17" ht="85.5" x14ac:dyDescent="0.45">
      <c r="A169" s="523" t="s">
        <v>130</v>
      </c>
      <c r="B169" s="63" t="s">
        <v>71</v>
      </c>
      <c r="C169" s="524" t="s">
        <v>52</v>
      </c>
      <c r="D169" s="66"/>
      <c r="E169" s="72"/>
      <c r="F169" s="82"/>
      <c r="G169" s="44" t="s">
        <v>382</v>
      </c>
      <c r="H169" s="90" t="s">
        <v>145</v>
      </c>
      <c r="I169" s="51">
        <v>2022</v>
      </c>
      <c r="J169" s="98"/>
      <c r="K169" s="43"/>
      <c r="L169" s="111"/>
      <c r="M169" s="45"/>
      <c r="N169" s="45"/>
      <c r="O169" s="112"/>
      <c r="P169" s="43"/>
      <c r="Q169" s="43"/>
    </row>
    <row r="170" spans="1:17" ht="28.5" x14ac:dyDescent="0.45">
      <c r="A170" s="523" t="s">
        <v>130</v>
      </c>
      <c r="B170" s="63" t="s">
        <v>71</v>
      </c>
      <c r="C170" s="524" t="s">
        <v>52</v>
      </c>
      <c r="D170" s="66"/>
      <c r="E170" s="72"/>
      <c r="F170" s="82"/>
      <c r="G170" s="44" t="s">
        <v>383</v>
      </c>
      <c r="H170" s="90" t="s">
        <v>145</v>
      </c>
      <c r="I170" s="51">
        <v>2022</v>
      </c>
      <c r="J170" s="98"/>
      <c r="K170" s="43"/>
      <c r="L170" s="111"/>
      <c r="M170" s="45"/>
      <c r="N170" s="45"/>
      <c r="O170" s="112"/>
      <c r="P170" s="43"/>
      <c r="Q170" s="43"/>
    </row>
    <row r="171" spans="1:17" ht="57" x14ac:dyDescent="0.45">
      <c r="A171" s="459" t="s">
        <v>130</v>
      </c>
      <c r="B171" s="460" t="s">
        <v>71</v>
      </c>
      <c r="C171" s="526" t="s">
        <v>53</v>
      </c>
      <c r="D171" s="461"/>
      <c r="E171" s="462"/>
      <c r="F171" s="463" t="s">
        <v>116</v>
      </c>
      <c r="G171" s="464"/>
      <c r="H171" s="459" t="s">
        <v>145</v>
      </c>
      <c r="I171" s="465">
        <v>2022</v>
      </c>
      <c r="J171" s="466" t="s">
        <v>156</v>
      </c>
      <c r="K171" s="464" t="s">
        <v>239</v>
      </c>
      <c r="L171" s="467" t="s">
        <v>170</v>
      </c>
      <c r="M171" s="468" t="s">
        <v>189</v>
      </c>
      <c r="N171" s="469" t="s">
        <v>401</v>
      </c>
      <c r="O171" s="470" t="s">
        <v>437</v>
      </c>
      <c r="P171" s="464" t="s">
        <v>286</v>
      </c>
      <c r="Q171" s="471" t="s">
        <v>287</v>
      </c>
    </row>
    <row r="172" spans="1:17" ht="71.25" x14ac:dyDescent="0.45">
      <c r="A172" s="521" t="s">
        <v>130</v>
      </c>
      <c r="B172" s="137" t="s">
        <v>71</v>
      </c>
      <c r="C172" s="522" t="s">
        <v>53</v>
      </c>
      <c r="D172" s="124"/>
      <c r="E172" s="125"/>
      <c r="F172" s="126"/>
      <c r="G172" s="127" t="s">
        <v>384</v>
      </c>
      <c r="H172" s="128" t="s">
        <v>145</v>
      </c>
      <c r="I172" s="129">
        <v>2022</v>
      </c>
      <c r="J172" s="130"/>
      <c r="K172" s="131"/>
      <c r="L172" s="132"/>
      <c r="M172" s="133"/>
      <c r="N172" s="133"/>
      <c r="O172" s="134"/>
      <c r="P172" s="131"/>
      <c r="Q172" s="131"/>
    </row>
    <row r="173" spans="1:17" ht="71.25" x14ac:dyDescent="0.45">
      <c r="A173" s="523" t="s">
        <v>130</v>
      </c>
      <c r="B173" s="63" t="s">
        <v>71</v>
      </c>
      <c r="C173" s="524" t="s">
        <v>53</v>
      </c>
      <c r="D173" s="66"/>
      <c r="E173" s="72"/>
      <c r="F173" s="82"/>
      <c r="G173" s="44" t="s">
        <v>323</v>
      </c>
      <c r="H173" s="90" t="s">
        <v>145</v>
      </c>
      <c r="I173" s="51">
        <v>2022</v>
      </c>
      <c r="J173" s="98"/>
      <c r="K173" s="43"/>
      <c r="L173" s="111"/>
      <c r="M173" s="45"/>
      <c r="N173" s="45"/>
      <c r="O173" s="112"/>
      <c r="P173" s="43"/>
      <c r="Q173" s="43"/>
    </row>
    <row r="174" spans="1:17" ht="57" x14ac:dyDescent="0.45">
      <c r="A174" s="523" t="s">
        <v>130</v>
      </c>
      <c r="B174" s="63" t="s">
        <v>71</v>
      </c>
      <c r="C174" s="524" t="s">
        <v>53</v>
      </c>
      <c r="D174" s="66"/>
      <c r="E174" s="72"/>
      <c r="F174" s="82"/>
      <c r="G174" s="44" t="s">
        <v>385</v>
      </c>
      <c r="H174" s="90" t="s">
        <v>145</v>
      </c>
      <c r="I174" s="51">
        <v>2023</v>
      </c>
      <c r="J174" s="98"/>
      <c r="K174" s="43"/>
      <c r="L174" s="111"/>
      <c r="M174" s="45"/>
      <c r="N174" s="45"/>
      <c r="O174" s="112"/>
      <c r="P174" s="43"/>
      <c r="Q174" s="43"/>
    </row>
    <row r="175" spans="1:17" ht="42.75" x14ac:dyDescent="0.45">
      <c r="A175" s="459" t="s">
        <v>130</v>
      </c>
      <c r="B175" s="460" t="s">
        <v>71</v>
      </c>
      <c r="C175" s="526" t="s">
        <v>54</v>
      </c>
      <c r="D175" s="461"/>
      <c r="E175" s="462"/>
      <c r="F175" s="463" t="s">
        <v>117</v>
      </c>
      <c r="G175" s="464"/>
      <c r="H175" s="459" t="s">
        <v>145</v>
      </c>
      <c r="I175" s="465">
        <v>2022</v>
      </c>
      <c r="J175" s="466" t="s">
        <v>156</v>
      </c>
      <c r="K175" s="464" t="s">
        <v>283</v>
      </c>
      <c r="L175" s="467" t="s">
        <v>170</v>
      </c>
      <c r="M175" s="468" t="s">
        <v>170</v>
      </c>
      <c r="N175" s="469" t="s">
        <v>401</v>
      </c>
      <c r="O175" s="470"/>
      <c r="P175" s="464" t="s">
        <v>288</v>
      </c>
      <c r="Q175" s="471" t="s">
        <v>289</v>
      </c>
    </row>
    <row r="176" spans="1:17" ht="42.75" x14ac:dyDescent="0.45">
      <c r="A176" s="521" t="s">
        <v>130</v>
      </c>
      <c r="B176" s="137" t="s">
        <v>71</v>
      </c>
      <c r="C176" s="522" t="s">
        <v>54</v>
      </c>
      <c r="D176" s="124"/>
      <c r="E176" s="125"/>
      <c r="F176" s="126"/>
      <c r="G176" s="127" t="s">
        <v>386</v>
      </c>
      <c r="H176" s="128" t="s">
        <v>145</v>
      </c>
      <c r="I176" s="129">
        <v>2022</v>
      </c>
      <c r="J176" s="130"/>
      <c r="K176" s="131"/>
      <c r="L176" s="132"/>
      <c r="M176" s="133"/>
      <c r="N176" s="133"/>
      <c r="O176" s="134"/>
      <c r="P176" s="131"/>
      <c r="Q176" s="131"/>
    </row>
    <row r="177" spans="1:17" x14ac:dyDescent="0.45">
      <c r="A177" s="523" t="s">
        <v>130</v>
      </c>
      <c r="B177" s="63" t="s">
        <v>71</v>
      </c>
      <c r="C177" s="524" t="s">
        <v>54</v>
      </c>
      <c r="D177" s="66"/>
      <c r="E177" s="72"/>
      <c r="F177" s="82"/>
      <c r="G177" s="46" t="s">
        <v>140</v>
      </c>
      <c r="H177" s="90" t="s">
        <v>145</v>
      </c>
      <c r="I177" s="51">
        <v>2022</v>
      </c>
      <c r="J177" s="98"/>
      <c r="K177" s="43"/>
      <c r="L177" s="111"/>
      <c r="M177" s="45"/>
      <c r="N177" s="45"/>
      <c r="O177" s="112"/>
      <c r="P177" s="43"/>
      <c r="Q177" s="43"/>
    </row>
    <row r="178" spans="1:17" ht="42.75" x14ac:dyDescent="0.45">
      <c r="A178" s="523" t="s">
        <v>130</v>
      </c>
      <c r="B178" s="63" t="s">
        <v>71</v>
      </c>
      <c r="C178" s="524" t="s">
        <v>54</v>
      </c>
      <c r="D178" s="66"/>
      <c r="E178" s="72"/>
      <c r="F178" s="82"/>
      <c r="G178" s="44" t="s">
        <v>387</v>
      </c>
      <c r="H178" s="90" t="s">
        <v>145</v>
      </c>
      <c r="I178" s="51">
        <v>2022</v>
      </c>
      <c r="J178" s="98"/>
      <c r="K178" s="43"/>
      <c r="L178" s="111"/>
      <c r="M178" s="45"/>
      <c r="N178" s="45"/>
      <c r="O178" s="112"/>
      <c r="P178" s="43"/>
      <c r="Q178" s="43"/>
    </row>
    <row r="179" spans="1:17" ht="42.75" x14ac:dyDescent="0.45">
      <c r="A179" s="459" t="s">
        <v>130</v>
      </c>
      <c r="B179" s="460" t="s">
        <v>71</v>
      </c>
      <c r="C179" s="526" t="s">
        <v>55</v>
      </c>
      <c r="D179" s="461"/>
      <c r="E179" s="462"/>
      <c r="F179" s="463" t="s">
        <v>118</v>
      </c>
      <c r="G179" s="464"/>
      <c r="H179" s="459" t="s">
        <v>145</v>
      </c>
      <c r="I179" s="465">
        <v>2023</v>
      </c>
      <c r="J179" s="466" t="s">
        <v>156</v>
      </c>
      <c r="K179" s="464" t="s">
        <v>225</v>
      </c>
      <c r="L179" s="467" t="s">
        <v>170</v>
      </c>
      <c r="M179" s="468" t="s">
        <v>170</v>
      </c>
      <c r="N179" s="469" t="s">
        <v>438</v>
      </c>
      <c r="O179" s="470"/>
      <c r="P179" s="464" t="s">
        <v>290</v>
      </c>
      <c r="Q179" s="472">
        <v>1</v>
      </c>
    </row>
    <row r="180" spans="1:17" ht="57" x14ac:dyDescent="0.45">
      <c r="A180" s="527" t="s">
        <v>130</v>
      </c>
      <c r="B180" s="528" t="s">
        <v>71</v>
      </c>
      <c r="C180" s="529" t="s">
        <v>55</v>
      </c>
      <c r="D180" s="138"/>
      <c r="E180" s="139"/>
      <c r="F180" s="140"/>
      <c r="G180" s="141" t="s">
        <v>388</v>
      </c>
      <c r="H180" s="142" t="s">
        <v>145</v>
      </c>
      <c r="I180" s="143">
        <v>2023</v>
      </c>
      <c r="J180" s="144"/>
      <c r="K180" s="145"/>
      <c r="L180" s="146"/>
      <c r="M180" s="147"/>
      <c r="N180" s="147"/>
      <c r="O180" s="148"/>
      <c r="P180" s="145"/>
      <c r="Q180" s="145"/>
    </row>
  </sheetData>
  <phoneticPr fontId="2"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4641C-6135-4000-ADCB-8763C3CAC763}">
  <sheetPr>
    <tabColor theme="7" tint="0.59999389629810485"/>
  </sheetPr>
  <dimension ref="A1:C10"/>
  <sheetViews>
    <sheetView zoomScale="90" zoomScaleNormal="90" workbookViewId="0">
      <selection activeCell="B1" sqref="B1"/>
    </sheetView>
  </sheetViews>
  <sheetFormatPr baseColWidth="10" defaultRowHeight="14.25" x14ac:dyDescent="0.45"/>
  <cols>
    <col min="1" max="1" width="7.06640625" customWidth="1"/>
    <col min="2" max="2" width="51.46484375" customWidth="1"/>
    <col min="3" max="3" width="31.1328125" customWidth="1"/>
  </cols>
  <sheetData>
    <row r="1" spans="1:3" x14ac:dyDescent="0.45">
      <c r="B1" s="1341" t="s">
        <v>152</v>
      </c>
      <c r="C1" s="1341" t="s">
        <v>153</v>
      </c>
    </row>
    <row r="2" spans="1:3" x14ac:dyDescent="0.45">
      <c r="A2" s="1341" t="s">
        <v>7</v>
      </c>
      <c r="B2" s="1342" t="s">
        <v>556</v>
      </c>
      <c r="C2" s="1343" t="s">
        <v>12</v>
      </c>
    </row>
    <row r="3" spans="1:3" x14ac:dyDescent="0.45">
      <c r="A3" s="1341" t="s">
        <v>9</v>
      </c>
      <c r="B3" s="1342" t="s">
        <v>557</v>
      </c>
      <c r="C3" s="1343" t="s">
        <v>11</v>
      </c>
    </row>
    <row r="4" spans="1:3" ht="28.5" x14ac:dyDescent="0.45">
      <c r="A4" s="1341" t="s">
        <v>8</v>
      </c>
      <c r="B4" s="1342" t="s">
        <v>558</v>
      </c>
      <c r="C4" s="1343" t="s">
        <v>13</v>
      </c>
    </row>
    <row r="5" spans="1:3" x14ac:dyDescent="0.45">
      <c r="A5" s="599"/>
      <c r="B5" s="599" t="s">
        <v>10</v>
      </c>
    </row>
    <row r="7" spans="1:3" x14ac:dyDescent="0.45">
      <c r="B7" s="1341" t="s">
        <v>141</v>
      </c>
    </row>
    <row r="8" spans="1:3" ht="28.5" x14ac:dyDescent="0.45">
      <c r="A8" s="1341" t="s">
        <v>145</v>
      </c>
      <c r="B8" s="1344" t="s">
        <v>559</v>
      </c>
    </row>
    <row r="9" spans="1:3" ht="42.75" x14ac:dyDescent="0.45">
      <c r="A9" s="1341" t="s">
        <v>146</v>
      </c>
      <c r="B9" s="1344" t="s">
        <v>560</v>
      </c>
    </row>
    <row r="10" spans="1:3" ht="42.75" x14ac:dyDescent="0.45">
      <c r="A10" s="1341" t="s">
        <v>147</v>
      </c>
      <c r="B10" s="1344" t="s">
        <v>561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Notice</vt:lpstr>
      <vt:lpstr>Avancement</vt:lpstr>
      <vt:lpstr>Moyens humains-financiers </vt:lpstr>
      <vt:lpstr>Suivi</vt:lpstr>
      <vt:lpstr>Impacts</vt:lpstr>
      <vt:lpstr>Synthèse</vt:lpstr>
      <vt:lpstr>Plan d'actions complet</vt:lpstr>
      <vt:lpstr>Notations</vt:lpstr>
      <vt:lpstr>Annee1</vt:lpstr>
      <vt:lpstr>Annee2</vt:lpstr>
      <vt:lpstr>Annee3</vt:lpstr>
      <vt:lpstr>Annee4</vt:lpstr>
      <vt:lpstr>Annee5</vt:lpstr>
      <vt:lpstr>Annee6</vt:lpstr>
      <vt:lpstr>Annee7</vt:lpstr>
      <vt:lpstr>Notice!Zone_d_impression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dc:creator>
  <cp:lastModifiedBy>Simon</cp:lastModifiedBy>
  <dcterms:created xsi:type="dcterms:W3CDTF">2015-06-05T18:19:34Z</dcterms:created>
  <dcterms:modified xsi:type="dcterms:W3CDTF">2023-03-21T17:11:27Z</dcterms:modified>
</cp:coreProperties>
</file>